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P:\PEPS Documents\BOC\Information Specialist\External Website Posting\Webpage Changes-Corrections\01 07 2020_AQ Changes\"/>
    </mc:Choice>
  </mc:AlternateContent>
  <bookViews>
    <workbookView xWindow="0" yWindow="0" windowWidth="28800" windowHeight="12765" tabRatio="496" activeTab="1"/>
  </bookViews>
  <sheets>
    <sheet name="Table 5-5" sheetId="1" r:id="rId1"/>
    <sheet name="Table 5-5-Field Worksheets" sheetId="3" r:id="rId2"/>
  </sheets>
  <definedNames>
    <definedName name="_xlnm.Print_Area" localSheetId="0">'Table 5-5'!$A$1:$M$105</definedName>
    <definedName name="_xlnm.Print_Area" localSheetId="1">'Table 5-5-Field Worksheets'!$A$1:$K$25</definedName>
    <definedName name="_xlnm.Print_Titles" localSheetId="0">'Table 5-5'!$1:$6</definedName>
  </definedNames>
  <calcPr calcId="171027"/>
</workbook>
</file>

<file path=xl/calcChain.xml><?xml version="1.0" encoding="utf-8"?>
<calcChain xmlns="http://schemas.openxmlformats.org/spreadsheetml/2006/main">
  <c r="J10" i="3" l="1"/>
  <c r="J8" i="3"/>
  <c r="J9" i="3"/>
  <c r="J7" i="3"/>
  <c r="F37" i="1"/>
  <c r="H37" i="1" s="1"/>
  <c r="H16" i="1"/>
  <c r="E12" i="1"/>
  <c r="H12" i="1" s="1"/>
  <c r="H17" i="1"/>
  <c r="H18" i="1"/>
  <c r="H19" i="1"/>
  <c r="H20" i="1"/>
  <c r="H21" i="1"/>
  <c r="H22" i="1"/>
  <c r="H23" i="1"/>
  <c r="H24" i="1"/>
  <c r="D25" i="1"/>
  <c r="E25" i="1"/>
  <c r="F25" i="1"/>
  <c r="H28" i="1"/>
  <c r="I99" i="1" s="1"/>
  <c r="E30" i="1"/>
  <c r="H30" i="1" s="1"/>
  <c r="E31" i="1"/>
  <c r="H31" i="1" s="1"/>
  <c r="E32" i="1"/>
  <c r="H32" i="1" s="1"/>
  <c r="E33" i="1"/>
  <c r="H33" i="1" s="1"/>
  <c r="H34" i="1"/>
  <c r="H35" i="1"/>
  <c r="H36" i="1"/>
  <c r="H38" i="1"/>
  <c r="J38" i="1" s="1"/>
  <c r="I38" i="1" s="1"/>
  <c r="H39" i="1"/>
  <c r="H40" i="1"/>
  <c r="H41" i="1"/>
  <c r="F42" i="1"/>
  <c r="H42" i="1" s="1"/>
  <c r="H43" i="1"/>
  <c r="H44" i="1"/>
  <c r="H45" i="1"/>
  <c r="F46" i="1"/>
  <c r="H46" i="1" s="1"/>
  <c r="H47" i="1"/>
  <c r="J47" i="1" s="1"/>
  <c r="H48" i="1"/>
  <c r="J48" i="1" s="1"/>
  <c r="I48" i="1" s="1"/>
  <c r="H49" i="1"/>
  <c r="J49" i="1" s="1"/>
  <c r="H50" i="1"/>
  <c r="H51" i="1"/>
  <c r="J51" i="1" s="1"/>
  <c r="H52" i="1"/>
  <c r="H53" i="1"/>
  <c r="J53" i="1" s="1"/>
  <c r="I53" i="1" s="1"/>
  <c r="H54" i="1"/>
  <c r="H55" i="1"/>
  <c r="J55" i="1" s="1"/>
  <c r="I55" i="1" s="1"/>
  <c r="E56" i="1"/>
  <c r="H56" i="1" s="1"/>
  <c r="D57" i="1"/>
  <c r="J87" i="1"/>
  <c r="J88" i="1"/>
  <c r="J89" i="1"/>
  <c r="J90" i="1"/>
  <c r="D91" i="1"/>
  <c r="J12" i="1" s="1"/>
  <c r="E91" i="1"/>
  <c r="J29" i="1" s="1"/>
  <c r="F91" i="1"/>
  <c r="J16" i="1"/>
  <c r="H91" i="1"/>
  <c r="J17" i="1" s="1"/>
  <c r="I91" i="1"/>
  <c r="J18" i="1" s="1"/>
  <c r="J91" i="1" l="1"/>
  <c r="D59" i="1"/>
  <c r="I17" i="1"/>
  <c r="J98" i="1"/>
  <c r="J97" i="1"/>
  <c r="I49" i="1"/>
  <c r="F57" i="1"/>
  <c r="F59" i="1" s="1"/>
  <c r="I16" i="1"/>
  <c r="D96" i="1"/>
  <c r="I51" i="1"/>
  <c r="J11" i="3"/>
  <c r="H57" i="1"/>
  <c r="I12" i="1"/>
  <c r="I97" i="1"/>
  <c r="D98" i="1"/>
  <c r="D99" i="1" s="1"/>
  <c r="J56" i="1"/>
  <c r="I56" i="1" s="1"/>
  <c r="I18" i="1"/>
  <c r="I98" i="1"/>
  <c r="E57" i="1"/>
  <c r="E59" i="1" s="1"/>
  <c r="J50" i="1"/>
  <c r="I50" i="1" s="1"/>
  <c r="I47" i="1"/>
  <c r="H25" i="1"/>
  <c r="J99" i="1"/>
  <c r="J100" i="1" l="1"/>
  <c r="L21" i="1"/>
  <c r="J21" i="1" s="1"/>
  <c r="I21" i="1" s="1"/>
  <c r="L23" i="1"/>
  <c r="J23" i="1" s="1"/>
  <c r="I23" i="1" s="1"/>
  <c r="L19" i="1"/>
  <c r="J19" i="1" s="1"/>
  <c r="L24" i="1"/>
  <c r="J24" i="1" s="1"/>
  <c r="I24" i="1" s="1"/>
  <c r="L22" i="1"/>
  <c r="J22" i="1" s="1"/>
  <c r="I22" i="1" s="1"/>
  <c r="L20" i="1"/>
  <c r="J20" i="1" s="1"/>
  <c r="I20" i="1" s="1"/>
  <c r="L12" i="1"/>
  <c r="I100" i="1"/>
  <c r="J102" i="1" s="1"/>
  <c r="J103" i="1" s="1"/>
  <c r="H59" i="1"/>
  <c r="H61" i="1" s="1"/>
  <c r="L28" i="1" l="1"/>
  <c r="J28" i="1" s="1"/>
  <c r="L35" i="1"/>
  <c r="J35" i="1" s="1"/>
  <c r="I35" i="1" s="1"/>
  <c r="L43" i="1"/>
  <c r="J43" i="1" s="1"/>
  <c r="I43" i="1" s="1"/>
  <c r="L30" i="1"/>
  <c r="J30" i="1" s="1"/>
  <c r="I30" i="1" s="1"/>
  <c r="L40" i="1"/>
  <c r="J40" i="1" s="1"/>
  <c r="I40" i="1" s="1"/>
  <c r="L33" i="1"/>
  <c r="J33" i="1" s="1"/>
  <c r="I33" i="1" s="1"/>
  <c r="L46" i="1"/>
  <c r="J46" i="1" s="1"/>
  <c r="I46" i="1" s="1"/>
  <c r="L36" i="1"/>
  <c r="J36" i="1" s="1"/>
  <c r="I36" i="1" s="1"/>
  <c r="L42" i="1"/>
  <c r="J42" i="1" s="1"/>
  <c r="I42" i="1" s="1"/>
  <c r="L39" i="1"/>
  <c r="J39" i="1" s="1"/>
  <c r="I39" i="1" s="1"/>
  <c r="L52" i="1"/>
  <c r="J52" i="1" s="1"/>
  <c r="I52" i="1" s="1"/>
  <c r="L32" i="1"/>
  <c r="J32" i="1" s="1"/>
  <c r="I32" i="1" s="1"/>
  <c r="L54" i="1"/>
  <c r="J54" i="1" s="1"/>
  <c r="I54" i="1" s="1"/>
  <c r="L34" i="1"/>
  <c r="J34" i="1" s="1"/>
  <c r="I34" i="1" s="1"/>
  <c r="L41" i="1"/>
  <c r="J41" i="1" s="1"/>
  <c r="I41" i="1" s="1"/>
  <c r="L37" i="1"/>
  <c r="J37" i="1" s="1"/>
  <c r="I37" i="1" s="1"/>
  <c r="L44" i="1"/>
  <c r="J44" i="1" s="1"/>
  <c r="I44" i="1" s="1"/>
  <c r="L45" i="1"/>
  <c r="J45" i="1" s="1"/>
  <c r="I45" i="1" s="1"/>
  <c r="L31" i="1"/>
  <c r="J31" i="1" s="1"/>
  <c r="I31" i="1" s="1"/>
  <c r="I19" i="1"/>
  <c r="I25" i="1" s="1"/>
  <c r="J25" i="1"/>
  <c r="J57" i="1" l="1"/>
  <c r="J59" i="1" s="1"/>
  <c r="J61" i="1" s="1"/>
  <c r="I28" i="1"/>
  <c r="I57" i="1" s="1"/>
  <c r="I59" i="1" s="1"/>
  <c r="I61" i="1" s="1"/>
</calcChain>
</file>

<file path=xl/sharedStrings.xml><?xml version="1.0" encoding="utf-8"?>
<sst xmlns="http://schemas.openxmlformats.org/spreadsheetml/2006/main" count="202" uniqueCount="125">
  <si>
    <t>Proposed</t>
  </si>
  <si>
    <t>DIRECT LABOR</t>
  </si>
  <si>
    <t>TOTAL INDIRECT COSTS</t>
  </si>
  <si>
    <t>Costs</t>
  </si>
  <si>
    <t>Direct</t>
  </si>
  <si>
    <t>6300  Benefits: Bonuses</t>
  </si>
  <si>
    <t>6820  Insurance: Disability</t>
  </si>
  <si>
    <t>6830  Insurance: Life</t>
  </si>
  <si>
    <t>6840  Insurance: Medical</t>
  </si>
  <si>
    <t>6100  Automobile Expense</t>
  </si>
  <si>
    <t>6200  Bank Service Charges</t>
  </si>
  <si>
    <t>6500  Depreciation Expense</t>
  </si>
  <si>
    <t>6600  Dues and Subscriptions</t>
  </si>
  <si>
    <t>6900  Interest Expense</t>
  </si>
  <si>
    <t>7000  Licenses and Permits</t>
  </si>
  <si>
    <t>7200  Meals &amp; Entertainment</t>
  </si>
  <si>
    <t>7300  Misc. Fees, Fines, Penalties</t>
  </si>
  <si>
    <t>7600  Personal Property Tax</t>
  </si>
  <si>
    <t>7800  Rent</t>
  </si>
  <si>
    <t>7900  Telephone</t>
  </si>
  <si>
    <t>8000  Utilities</t>
  </si>
  <si>
    <t>7400  Office Expense: Cleaning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</si>
  <si>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</si>
  <si>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</si>
  <si>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</si>
  <si>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</si>
  <si>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</si>
  <si>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</si>
  <si>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</si>
  <si>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</si>
  <si>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</si>
  <si>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</si>
  <si>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</si>
  <si>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</si>
  <si>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5040  Direct: Subconsultants</t>
  </si>
  <si>
    <t>7420  Office Expense: Office Supplies</t>
  </si>
  <si>
    <t>Percent to</t>
  </si>
  <si>
    <t>Home</t>
  </si>
  <si>
    <t>Field</t>
  </si>
  <si>
    <t>Office</t>
  </si>
  <si>
    <t>Company Wide</t>
  </si>
  <si>
    <t>Home Office</t>
  </si>
  <si>
    <t>Field Office</t>
  </si>
  <si>
    <t>Direct Labor (Field Office)</t>
  </si>
  <si>
    <t xml:space="preserve">÷  </t>
  </si>
  <si>
    <t>Direct Labor</t>
  </si>
  <si>
    <t>Total Direct Labor (Home + Field)</t>
  </si>
  <si>
    <t>PTO (vacation/sick/holiday)</t>
  </si>
  <si>
    <t>Direct Labor Based Field %</t>
  </si>
  <si>
    <t>Indirect Labor</t>
  </si>
  <si>
    <t>Totals</t>
  </si>
  <si>
    <t>Total Company Labor</t>
  </si>
  <si>
    <t>General Overhead Field %</t>
  </si>
  <si>
    <t>(fringe benefit)</t>
  </si>
  <si>
    <t>(general)</t>
  </si>
  <si>
    <t>PTO</t>
  </si>
  <si>
    <t>Name 1 - Project Manager</t>
  </si>
  <si>
    <t>Name 2 - Senior Engineer</t>
  </si>
  <si>
    <t>Name 4 - Technician 1</t>
  </si>
  <si>
    <t>Employee Name &amp; Classification</t>
  </si>
  <si>
    <t>Company</t>
  </si>
  <si>
    <t>Wide</t>
  </si>
  <si>
    <t>(m)</t>
  </si>
  <si>
    <t>(n)</t>
  </si>
  <si>
    <t>Field Employee Worksheet</t>
  </si>
  <si>
    <t>Bonuses</t>
  </si>
  <si>
    <t>(o)</t>
  </si>
  <si>
    <t>Credit for Internal Allocations</t>
  </si>
  <si>
    <t>Name 2 - Project Engineer</t>
  </si>
  <si>
    <t>Field Office Direct Labor Calculation</t>
  </si>
  <si>
    <t>Field Office Labor Calculation</t>
  </si>
  <si>
    <t>(p)</t>
  </si>
  <si>
    <t>7510  Payroll Taxes: FUTA and SUTA</t>
  </si>
  <si>
    <t>7100  Maintenance and Repairs</t>
  </si>
  <si>
    <t>Field employee labor and fringe specifically identified.</t>
  </si>
  <si>
    <t>Indirect general administrative and support labor less identified field portion is allocated.</t>
  </si>
  <si>
    <t>Accounts specifically identified as home office only.</t>
  </si>
  <si>
    <t>Disallowed</t>
  </si>
  <si>
    <t>6310  Benefits: 401(k)</t>
  </si>
  <si>
    <t>6320  Benefits: PTO (vac., sick, and holiday)</t>
  </si>
  <si>
    <t>6850  Insurance: Workers' Comp</t>
  </si>
  <si>
    <t>7500  Payroll Taxes: FICA and Med</t>
  </si>
  <si>
    <t>5010  Direct: Lodging, Meals, and Travel</t>
  </si>
  <si>
    <t>5020  Direct: Employee Mileage Reimbursements</t>
  </si>
  <si>
    <t>5030  Direct: Rentals and Supplies</t>
  </si>
  <si>
    <t>6000  Advertising and Marketing</t>
  </si>
  <si>
    <t>6800  Insurance: Automotive</t>
  </si>
  <si>
    <t>6810  Insurance: Business Liability</t>
  </si>
  <si>
    <t>7410  Office Expense: Postage and Delivery</t>
  </si>
  <si>
    <t>7430  Office Expense: Other Office Expense</t>
  </si>
  <si>
    <t>7700  Prof Fees: Accounting and Legal</t>
  </si>
  <si>
    <t>31.201-6(e)(2): Marketing, lobbying, and any labor associated with unallowable activities is disallowed.</t>
  </si>
  <si>
    <t>31.205-22: Lobbying costs, paid as a percentage of professional dues, are disallowed.</t>
  </si>
  <si>
    <t>31.205-20: Interest is disallowed.</t>
  </si>
  <si>
    <t>401(k)</t>
  </si>
  <si>
    <t>6700  Indirect Labor (field labor allocation)</t>
  </si>
  <si>
    <t>6700  Indirect Labor (G&amp;A and support allocation)</t>
  </si>
  <si>
    <t>SAMPLE CONSULTING COMPANY,  Inc.</t>
  </si>
  <si>
    <t>Account Number &amp; Description</t>
  </si>
  <si>
    <t>General Ledger</t>
  </si>
  <si>
    <t>Account Balance</t>
  </si>
  <si>
    <t>ALLOCATIONS</t>
  </si>
  <si>
    <t>OVERHEAD RATES (as percentages of direct labor cost)</t>
  </si>
  <si>
    <t xml:space="preserve">   TOTAL FRINGE BENEFITS</t>
  </si>
  <si>
    <t xml:space="preserve">   TOTAL GENERAL OVERHEAD</t>
  </si>
  <si>
    <t>FAR References and Notes:</t>
  </si>
  <si>
    <t>Field-Specific</t>
  </si>
  <si>
    <t>Paid Time Off</t>
  </si>
  <si>
    <t>31.205-6(m)(2) &amp; 31.205-46(d): Personal use of a company asset (automobile) is disallowed.</t>
  </si>
  <si>
    <t>31.205-6(a)(6)(ii)(B): Owners' compensation in excess of reasonable amount is disallowed (distribution of profits).</t>
  </si>
  <si>
    <t>31.202: Excluded direct project costs (both billable &amp; non-billable costs) from indirect cost pool.</t>
  </si>
  <si>
    <t>31.205-1: Costs for general marketing materials are disallowed.</t>
  </si>
  <si>
    <t>31.205-8 &amp; 31.205-13(b): Contributions and gifts are disallowed.</t>
  </si>
  <si>
    <t>31.205-14 &amp; 31.205-51: Costs for entertainment and alcoholic beverages are disallowed. (The entertainment cost principle supersedes all others.)</t>
  </si>
  <si>
    <t>31.201-4, 31.205-15, &amp; 31.205-20: Disallowed late fees; Government-imposed fines and penalties; and credit card interest.</t>
  </si>
  <si>
    <t>31.205-36(b)(3): Related-party rent (not an arm's-length transaction) is limited to actual cost of ownership, net of interest and other unallowable items.</t>
  </si>
  <si>
    <t>31.202: Direct costs segregated and removed from indirect cost pool.</t>
  </si>
  <si>
    <t>31.205-19(e)(2)(v): Officers' life insurance is disallowed.</t>
  </si>
  <si>
    <t>AASHTO Audit Guide - Chapter 5 - Sample Overhead Schedule (with Home Office and Field Rates)</t>
  </si>
  <si>
    <t>6400 Contributions and Gifts</t>
  </si>
  <si>
    <r>
      <t>Statement of Direct Labor, Fringe Benefits, and General Overhead (</t>
    </r>
    <r>
      <rPr>
        <b/>
        <sz val="9.5"/>
        <rFont val="Franklin Gothic Book"/>
        <family val="2"/>
      </rPr>
      <t>with Field Rate)</t>
    </r>
  </si>
  <si>
    <r>
      <t>For the Year Ended December 31, 20</t>
    </r>
    <r>
      <rPr>
        <b/>
        <sz val="10"/>
        <color rgb="FFFF0000"/>
        <rFont val="Franklin Gothic Book"/>
        <family val="2"/>
      </rPr>
      <t>XX</t>
    </r>
  </si>
  <si>
    <t xml:space="preserve">  </t>
  </si>
  <si>
    <t>INDIRECT COSTS:  FRINGE BENEFITS</t>
  </si>
  <si>
    <t>GENERAL OVERHEAD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</si>
</sst>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@*."/>
  </numFmts>
  <fonts count="24" x14ac:knownFonts="1">
    <font>
      <sz val="12"/>
      <name val="Times New Roman"/>
    </font>
    <font>
      <sz val="12"/>
      <name val="Times New Roman"/>
      <family val="1"/>
    </font>
    <font>
      <sz val="12"/>
      <name val="Franklin Gothic Book"/>
      <family val="2"/>
    </font>
    <font>
      <b/>
      <sz val="14"/>
      <name val="Franklin Gothic Book"/>
      <family val="2"/>
    </font>
    <font>
      <sz val="10"/>
      <name val="Franklin Gothic Book"/>
      <family val="2"/>
    </font>
    <font>
      <b/>
      <sz val="10"/>
      <name val="Franklin Gothic Book"/>
      <family val="2"/>
    </font>
    <font>
      <b/>
      <sz val="9.5"/>
      <name val="Franklin Gothic Book"/>
      <family val="2"/>
    </font>
    <font>
      <b/>
      <i/>
      <sz val="8"/>
      <name val="Franklin Gothic Book"/>
      <family val="2"/>
    </font>
    <font>
      <b/>
      <sz val="8"/>
      <name val="Franklin Gothic Book"/>
      <family val="2"/>
    </font>
    <font>
      <b/>
      <u val="singleAccounting"/>
      <sz val="10"/>
      <name val="Franklin Gothic Book"/>
      <family val="2"/>
    </font>
    <font>
      <b/>
      <i/>
      <sz val="9"/>
      <name val="Franklin Gothic Book"/>
      <family val="2"/>
    </font>
    <font>
      <b/>
      <sz val="9"/>
      <name val="Franklin Gothic Book"/>
      <family val="2"/>
    </font>
    <font>
      <sz val="8"/>
      <name val="Franklin Gothic Book"/>
      <family val="2"/>
    </font>
    <font>
      <b/>
      <i/>
      <sz val="10"/>
      <name val="Franklin Gothic Book"/>
      <family val="2"/>
    </font>
    <font>
      <u val="singleAccounting"/>
      <sz val="10"/>
      <name val="Franklin Gothic Book"/>
      <family val="2"/>
    </font>
    <font>
      <sz val="9"/>
      <name val="Franklin Gothic Book"/>
      <family val="2"/>
    </font>
    <font>
      <b/>
      <u/>
      <sz val="10"/>
      <name val="Franklin Gothic Book"/>
      <family val="2"/>
    </font>
    <font>
      <sz val="10"/>
      <color theme="0"/>
      <name val="Franklin Gothic Book"/>
      <family val="2"/>
    </font>
    <font>
      <u val="singleAccounting"/>
      <sz val="9"/>
      <name val="Franklin Gothic Book"/>
      <family val="2"/>
    </font>
    <font>
      <sz val="11"/>
      <name val="Franklin Gothic Book"/>
      <family val="2"/>
    </font>
    <font>
      <u val="double"/>
      <sz val="9"/>
      <name val="Franklin Gothic Book"/>
      <family val="2"/>
    </font>
    <font>
      <b/>
      <sz val="10"/>
      <color rgb="FFFF0000"/>
      <name val="Franklin Gothic Book"/>
      <family val="2"/>
    </font>
    <font>
      <b/>
      <u val="doubleAccounting"/>
      <sz val="10"/>
      <name val="Franklin Gothic Book"/>
      <family val="2"/>
    </font>
    <font>
      <b/>
      <u val="double"/>
      <sz val="10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1" tint="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8">
    <xf numFmtId="0" fontId="0" fillId="0" borderId="0" xfId="0"/>
    <xf numFmtId="49" fontId="4" fillId="0" borderId="0" xfId="0" applyNumberFormat="1" applyFont="1" applyFill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/>
    <xf numFmtId="164" fontId="8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/>
    <xf numFmtId="164" fontId="10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 applyAlignment="1">
      <alignment horizontal="center"/>
    </xf>
    <xf numFmtId="0" fontId="12" fillId="0" borderId="0" xfId="0" applyFont="1" applyFill="1" applyBorder="1" applyAlignment="1"/>
    <xf numFmtId="0" fontId="12" fillId="0" borderId="0" xfId="0" applyFont="1" applyFill="1" applyAlignment="1"/>
    <xf numFmtId="49" fontId="7" fillId="2" borderId="0" xfId="1" applyNumberFormat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49" fontId="5" fillId="2" borderId="1" xfId="1" applyNumberFormat="1" applyFont="1" applyFill="1" applyBorder="1" applyAlignment="1">
      <alignment horizontal="left"/>
    </xf>
    <xf numFmtId="49" fontId="7" fillId="2" borderId="1" xfId="1" applyNumberFormat="1" applyFont="1" applyFill="1" applyBorder="1" applyAlignment="1">
      <alignment horizontal="center"/>
    </xf>
    <xf numFmtId="164" fontId="11" fillId="2" borderId="1" xfId="1" applyNumberFormat="1" applyFont="1" applyFill="1" applyBorder="1" applyAlignment="1">
      <alignment horizontal="center"/>
    </xf>
    <xf numFmtId="49" fontId="4" fillId="2" borderId="0" xfId="1" applyNumberFormat="1" applyFont="1" applyFill="1" applyBorder="1" applyAlignment="1"/>
    <xf numFmtId="164" fontId="4" fillId="2" borderId="0" xfId="1" applyNumberFormat="1" applyFont="1" applyFill="1" applyBorder="1" applyAlignment="1"/>
    <xf numFmtId="164" fontId="4" fillId="2" borderId="0" xfId="1" applyNumberFormat="1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0" fontId="4" fillId="0" borderId="0" xfId="0" applyFont="1" applyFill="1" applyBorder="1" applyAlignment="1"/>
    <xf numFmtId="49" fontId="4" fillId="2" borderId="0" xfId="1" applyNumberFormat="1" applyFont="1" applyFill="1" applyBorder="1" applyAlignment="1">
      <alignment horizontal="left"/>
    </xf>
    <xf numFmtId="165" fontId="4" fillId="2" borderId="0" xfId="0" applyNumberFormat="1" applyFont="1" applyFill="1" applyBorder="1" applyAlignment="1">
      <alignment horizontal="center"/>
    </xf>
    <xf numFmtId="10" fontId="4" fillId="2" borderId="0" xfId="3" applyNumberFormat="1" applyFont="1" applyFill="1" applyBorder="1" applyAlignment="1"/>
    <xf numFmtId="41" fontId="4" fillId="2" borderId="0" xfId="1" applyNumberFormat="1" applyFont="1" applyFill="1" applyBorder="1" applyAlignment="1"/>
    <xf numFmtId="41" fontId="4" fillId="2" borderId="0" xfId="1" applyNumberFormat="1" applyFont="1" applyFill="1" applyBorder="1" applyAlignment="1">
      <alignment horizontal="center"/>
    </xf>
    <xf numFmtId="166" fontId="4" fillId="0" borderId="0" xfId="0" applyNumberFormat="1" applyFont="1" applyFill="1" applyBorder="1" applyAlignment="1"/>
    <xf numFmtId="0" fontId="4" fillId="2" borderId="0" xfId="0" applyNumberFormat="1" applyFont="1" applyFill="1" applyBorder="1" applyAlignment="1"/>
    <xf numFmtId="42" fontId="4" fillId="2" borderId="0" xfId="2" applyNumberFormat="1" applyFont="1" applyFill="1" applyBorder="1" applyAlignment="1"/>
    <xf numFmtId="49" fontId="4" fillId="2" borderId="0" xfId="0" applyNumberFormat="1" applyFont="1" applyFill="1" applyBorder="1" applyAlignment="1">
      <alignment horizontal="center"/>
    </xf>
    <xf numFmtId="41" fontId="4" fillId="2" borderId="0" xfId="0" applyNumberFormat="1" applyFont="1" applyFill="1" applyBorder="1" applyAlignment="1">
      <alignment horizontal="right"/>
    </xf>
    <xf numFmtId="41" fontId="4" fillId="2" borderId="0" xfId="2" applyNumberFormat="1" applyFont="1" applyFill="1" applyBorder="1" applyAlignment="1"/>
    <xf numFmtId="41" fontId="4" fillId="2" borderId="0" xfId="2" applyNumberFormat="1" applyFont="1" applyFill="1" applyBorder="1" applyAlignment="1">
      <alignment horizontal="center"/>
    </xf>
    <xf numFmtId="41" fontId="14" fillId="2" borderId="0" xfId="2" applyNumberFormat="1" applyFont="1" applyFill="1" applyBorder="1" applyAlignment="1"/>
    <xf numFmtId="41" fontId="14" fillId="2" borderId="0" xfId="2" applyNumberFormat="1" applyFont="1" applyFill="1" applyBorder="1" applyAlignment="1">
      <alignment horizontal="center"/>
    </xf>
    <xf numFmtId="41" fontId="4" fillId="3" borderId="0" xfId="0" applyNumberFormat="1" applyFont="1" applyFill="1" applyBorder="1" applyAlignment="1">
      <alignment horizontal="right"/>
    </xf>
    <xf numFmtId="41" fontId="14" fillId="2" borderId="0" xfId="1" applyNumberFormat="1" applyFont="1" applyFill="1" applyBorder="1" applyAlignment="1"/>
    <xf numFmtId="41" fontId="14" fillId="3" borderId="0" xfId="0" applyNumberFormat="1" applyFont="1" applyFill="1" applyBorder="1" applyAlignment="1">
      <alignment horizontal="right"/>
    </xf>
    <xf numFmtId="10" fontId="4" fillId="2" borderId="12" xfId="3" applyNumberFormat="1" applyFont="1" applyFill="1" applyBorder="1" applyAlignment="1"/>
    <xf numFmtId="10" fontId="4" fillId="2" borderId="0" xfId="3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/>
    <xf numFmtId="164" fontId="11" fillId="2" borderId="9" xfId="1" applyNumberFormat="1" applyFont="1" applyFill="1" applyBorder="1" applyAlignment="1">
      <alignment horizontal="right"/>
    </xf>
    <xf numFmtId="164" fontId="15" fillId="2" borderId="0" xfId="1" applyNumberFormat="1" applyFont="1" applyFill="1" applyBorder="1" applyAlignment="1">
      <alignment horizontal="center"/>
    </xf>
    <xf numFmtId="164" fontId="15" fillId="2" borderId="0" xfId="1" applyNumberFormat="1" applyFont="1" applyFill="1" applyBorder="1" applyAlignment="1">
      <alignment horizontal="right"/>
    </xf>
    <xf numFmtId="49" fontId="16" fillId="2" borderId="0" xfId="1" applyNumberFormat="1" applyFont="1" applyFill="1" applyBorder="1" applyAlignment="1"/>
    <xf numFmtId="10" fontId="4" fillId="2" borderId="0" xfId="0" applyNumberFormat="1" applyFont="1" applyFill="1" applyBorder="1" applyAlignment="1"/>
    <xf numFmtId="49" fontId="15" fillId="2" borderId="2" xfId="1" applyNumberFormat="1" applyFont="1" applyFill="1" applyBorder="1" applyAlignment="1">
      <alignment horizontal="center"/>
    </xf>
    <xf numFmtId="164" fontId="15" fillId="2" borderId="3" xfId="1" applyNumberFormat="1" applyFont="1" applyFill="1" applyBorder="1" applyAlignment="1"/>
    <xf numFmtId="164" fontId="15" fillId="2" borderId="3" xfId="1" applyNumberFormat="1" applyFont="1" applyFill="1" applyBorder="1" applyAlignment="1">
      <alignment horizontal="center"/>
    </xf>
    <xf numFmtId="49" fontId="4" fillId="2" borderId="6" xfId="1" applyNumberFormat="1" applyFont="1" applyFill="1" applyBorder="1" applyAlignment="1">
      <alignment horizontal="center"/>
    </xf>
    <xf numFmtId="164" fontId="4" fillId="2" borderId="6" xfId="1" applyNumberFormat="1" applyFont="1" applyFill="1" applyBorder="1" applyAlignment="1"/>
    <xf numFmtId="164" fontId="4" fillId="2" borderId="10" xfId="1" applyNumberFormat="1" applyFont="1" applyFill="1" applyBorder="1" applyAlignment="1"/>
    <xf numFmtId="164" fontId="14" fillId="2" borderId="0" xfId="1" applyNumberFormat="1" applyFont="1" applyFill="1" applyBorder="1" applyAlignment="1"/>
    <xf numFmtId="164" fontId="14" fillId="2" borderId="10" xfId="1" applyNumberFormat="1" applyFont="1" applyFill="1" applyBorder="1" applyAlignment="1"/>
    <xf numFmtId="0" fontId="4" fillId="2" borderId="6" xfId="0" applyFont="1" applyFill="1" applyBorder="1" applyAlignment="1"/>
    <xf numFmtId="0" fontId="4" fillId="2" borderId="7" xfId="0" applyFont="1" applyFill="1" applyBorder="1" applyAlignment="1"/>
    <xf numFmtId="0" fontId="4" fillId="2" borderId="5" xfId="0" applyFont="1" applyFill="1" applyBorder="1" applyAlignment="1"/>
    <xf numFmtId="0" fontId="4" fillId="0" borderId="5" xfId="0" applyFont="1" applyFill="1" applyBorder="1" applyAlignment="1"/>
    <xf numFmtId="0" fontId="4" fillId="2" borderId="8" xfId="0" applyFont="1" applyFill="1" applyBorder="1" applyAlignment="1"/>
    <xf numFmtId="164" fontId="15" fillId="2" borderId="0" xfId="1" applyNumberFormat="1" applyFont="1" applyFill="1" applyBorder="1" applyAlignment="1"/>
    <xf numFmtId="0" fontId="4" fillId="2" borderId="2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164" fontId="4" fillId="2" borderId="4" xfId="1" applyNumberFormat="1" applyFont="1" applyFill="1" applyBorder="1" applyAlignment="1"/>
    <xf numFmtId="164" fontId="15" fillId="2" borderId="2" xfId="1" applyNumberFormat="1" applyFont="1" applyFill="1" applyBorder="1" applyAlignment="1">
      <alignment horizontal="center"/>
    </xf>
    <xf numFmtId="164" fontId="4" fillId="2" borderId="3" xfId="1" applyNumberFormat="1" applyFont="1" applyFill="1" applyBorder="1" applyAlignment="1">
      <alignment horizontal="right"/>
    </xf>
    <xf numFmtId="164" fontId="14" fillId="2" borderId="3" xfId="1" applyNumberFormat="1" applyFont="1" applyFill="1" applyBorder="1" applyAlignment="1">
      <alignment horizontal="right"/>
    </xf>
    <xf numFmtId="164" fontId="14" fillId="2" borderId="4" xfId="1" applyNumberFormat="1" applyFont="1" applyFill="1" applyBorder="1" applyAlignment="1">
      <alignment horizontal="right"/>
    </xf>
    <xf numFmtId="164" fontId="18" fillId="2" borderId="0" xfId="1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4" fillId="2" borderId="10" xfId="0" applyFont="1" applyFill="1" applyBorder="1" applyAlignment="1">
      <alignment horizontal="right"/>
    </xf>
    <xf numFmtId="164" fontId="15" fillId="2" borderId="6" xfId="1" applyNumberFormat="1" applyFont="1" applyFill="1" applyBorder="1" applyAlignment="1">
      <alignment horizontal="center"/>
    </xf>
    <xf numFmtId="164" fontId="4" fillId="2" borderId="0" xfId="1" applyNumberFormat="1" applyFont="1" applyFill="1" applyBorder="1" applyAlignment="1">
      <alignment horizontal="right"/>
    </xf>
    <xf numFmtId="41" fontId="4" fillId="2" borderId="10" xfId="1" applyNumberFormat="1" applyFont="1" applyFill="1" applyBorder="1" applyAlignment="1"/>
    <xf numFmtId="41" fontId="15" fillId="2" borderId="0" xfId="1" applyNumberFormat="1" applyFont="1" applyFill="1" applyBorder="1" applyAlignment="1">
      <alignment horizontal="center"/>
    </xf>
    <xf numFmtId="41" fontId="14" fillId="2" borderId="10" xfId="1" applyNumberFormat="1" applyFont="1" applyFill="1" applyBorder="1" applyAlignment="1"/>
    <xf numFmtId="41" fontId="18" fillId="2" borderId="0" xfId="1" applyNumberFormat="1" applyFont="1" applyFill="1" applyBorder="1" applyAlignment="1">
      <alignment horizontal="center"/>
    </xf>
    <xf numFmtId="164" fontId="15" fillId="2" borderId="7" xfId="1" applyNumberFormat="1" applyFont="1" applyFill="1" applyBorder="1" applyAlignment="1">
      <alignment horizontal="right"/>
    </xf>
    <xf numFmtId="164" fontId="15" fillId="2" borderId="5" xfId="1" applyNumberFormat="1" applyFont="1" applyFill="1" applyBorder="1" applyAlignment="1">
      <alignment horizontal="right"/>
    </xf>
    <xf numFmtId="164" fontId="15" fillId="2" borderId="8" xfId="1" applyNumberFormat="1" applyFont="1" applyFill="1" applyBorder="1" applyAlignment="1"/>
    <xf numFmtId="164" fontId="15" fillId="2" borderId="6" xfId="1" applyNumberFormat="1" applyFont="1" applyFill="1" applyBorder="1" applyAlignment="1">
      <alignment horizontal="right"/>
    </xf>
    <xf numFmtId="0" fontId="15" fillId="2" borderId="0" xfId="0" applyFont="1" applyFill="1" applyBorder="1" applyAlignment="1"/>
    <xf numFmtId="0" fontId="15" fillId="2" borderId="0" xfId="0" applyFont="1" applyFill="1" applyBorder="1" applyAlignment="1">
      <alignment horizontal="center"/>
    </xf>
    <xf numFmtId="164" fontId="19" fillId="2" borderId="6" xfId="1" applyNumberFormat="1" applyFont="1" applyFill="1" applyBorder="1" applyAlignment="1">
      <alignment horizontal="center"/>
    </xf>
    <xf numFmtId="164" fontId="19" fillId="2" borderId="7" xfId="1" applyNumberFormat="1" applyFont="1" applyFill="1" applyBorder="1" applyAlignment="1">
      <alignment horizontal="center"/>
    </xf>
    <xf numFmtId="164" fontId="15" fillId="2" borderId="5" xfId="1" applyNumberFormat="1" applyFont="1" applyFill="1" applyBorder="1" applyAlignment="1"/>
    <xf numFmtId="41" fontId="15" fillId="2" borderId="8" xfId="1" applyNumberFormat="1" applyFont="1" applyFill="1" applyBorder="1" applyAlignment="1">
      <alignment horizontal="center"/>
    </xf>
    <xf numFmtId="10" fontId="20" fillId="2" borderId="0" xfId="1" applyNumberFormat="1" applyFont="1" applyFill="1" applyBorder="1" applyAlignment="1">
      <alignment horizontal="center"/>
    </xf>
    <xf numFmtId="164" fontId="15" fillId="2" borderId="0" xfId="0" applyNumberFormat="1" applyFont="1" applyFill="1" applyBorder="1" applyAlignment="1"/>
    <xf numFmtId="49" fontId="15" fillId="2" borderId="0" xfId="1" applyNumberFormat="1" applyFont="1" applyFill="1" applyBorder="1" applyAlignment="1"/>
    <xf numFmtId="0" fontId="5" fillId="2" borderId="0" xfId="0" applyFont="1" applyFill="1" applyBorder="1" applyAlignment="1">
      <alignment horizontal="center"/>
    </xf>
    <xf numFmtId="165" fontId="22" fillId="2" borderId="0" xfId="2" applyNumberFormat="1" applyFont="1" applyFill="1" applyBorder="1" applyAlignment="1"/>
    <xf numFmtId="164" fontId="5" fillId="2" borderId="0" xfId="1" applyNumberFormat="1" applyFont="1" applyFill="1" applyBorder="1" applyAlignment="1">
      <alignment horizontal="center"/>
    </xf>
    <xf numFmtId="165" fontId="22" fillId="2" borderId="0" xfId="0" applyNumberFormat="1" applyFont="1" applyFill="1" applyBorder="1" applyAlignment="1"/>
    <xf numFmtId="165" fontId="5" fillId="2" borderId="0" xfId="0" applyNumberFormat="1" applyFont="1" applyFill="1" applyBorder="1" applyAlignment="1">
      <alignment horizontal="center"/>
    </xf>
    <xf numFmtId="10" fontId="5" fillId="2" borderId="0" xfId="3" applyNumberFormat="1" applyFont="1" applyFill="1" applyBorder="1" applyAlignment="1"/>
    <xf numFmtId="42" fontId="22" fillId="2" borderId="0" xfId="2" applyNumberFormat="1" applyFont="1" applyFill="1" applyBorder="1" applyAlignment="1"/>
    <xf numFmtId="42" fontId="22" fillId="2" borderId="0" xfId="2" applyNumberFormat="1" applyFont="1" applyFill="1" applyBorder="1" applyAlignment="1">
      <alignment horizontal="center"/>
    </xf>
    <xf numFmtId="164" fontId="22" fillId="2" borderId="0" xfId="1" applyNumberFormat="1" applyFont="1" applyFill="1" applyBorder="1" applyAlignment="1"/>
    <xf numFmtId="164" fontId="5" fillId="2" borderId="0" xfId="1" applyNumberFormat="1" applyFont="1" applyFill="1" applyBorder="1" applyAlignment="1"/>
    <xf numFmtId="164" fontId="22" fillId="2" borderId="10" xfId="1" applyNumberFormat="1" applyFont="1" applyFill="1" applyBorder="1" applyAlignment="1"/>
    <xf numFmtId="10" fontId="23" fillId="2" borderId="10" xfId="1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41" fontId="22" fillId="2" borderId="0" xfId="1" applyNumberFormat="1" applyFont="1" applyFill="1" applyBorder="1" applyAlignment="1"/>
    <xf numFmtId="41" fontId="5" fillId="2" borderId="10" xfId="1" applyNumberFormat="1" applyFont="1" applyFill="1" applyBorder="1" applyAlignment="1"/>
    <xf numFmtId="164" fontId="11" fillId="2" borderId="3" xfId="1" applyNumberFormat="1" applyFont="1" applyFill="1" applyBorder="1" applyAlignment="1"/>
    <xf numFmtId="164" fontId="11" fillId="2" borderId="3" xfId="1" applyNumberFormat="1" applyFont="1" applyFill="1" applyBorder="1" applyAlignment="1">
      <alignment horizontal="center"/>
    </xf>
    <xf numFmtId="164" fontId="11" fillId="2" borderId="4" xfId="1" applyNumberFormat="1" applyFont="1" applyFill="1" applyBorder="1" applyAlignment="1"/>
    <xf numFmtId="0" fontId="5" fillId="2" borderId="0" xfId="0" applyFont="1" applyFill="1" applyBorder="1" applyAlignment="1"/>
    <xf numFmtId="164" fontId="5" fillId="2" borderId="10" xfId="1" applyNumberFormat="1" applyFont="1" applyFill="1" applyBorder="1" applyAlignment="1">
      <alignment horizontal="center"/>
    </xf>
    <xf numFmtId="49" fontId="4" fillId="2" borderId="0" xfId="0" applyNumberFormat="1" applyFont="1" applyFill="1" applyBorder="1"/>
    <xf numFmtId="0" fontId="4" fillId="2" borderId="0" xfId="0" applyFont="1" applyFill="1" applyBorder="1"/>
    <xf numFmtId="10" fontId="4" fillId="2" borderId="0" xfId="0" applyNumberFormat="1" applyFont="1" applyFill="1" applyBorder="1"/>
    <xf numFmtId="0" fontId="4" fillId="0" borderId="0" xfId="0" applyFont="1" applyFill="1"/>
    <xf numFmtId="164" fontId="15" fillId="2" borderId="3" xfId="1" applyNumberFormat="1" applyFont="1" applyFill="1" applyBorder="1"/>
    <xf numFmtId="164" fontId="15" fillId="2" borderId="4" xfId="1" applyNumberFormat="1" applyFont="1" applyFill="1" applyBorder="1"/>
    <xf numFmtId="49" fontId="5" fillId="2" borderId="6" xfId="1" applyNumberFormat="1" applyFont="1" applyFill="1" applyBorder="1" applyAlignment="1">
      <alignment horizontal="center"/>
    </xf>
    <xf numFmtId="164" fontId="5" fillId="2" borderId="0" xfId="1" applyNumberFormat="1" applyFont="1" applyFill="1" applyBorder="1"/>
    <xf numFmtId="0" fontId="5" fillId="2" borderId="0" xfId="0" applyFont="1" applyFill="1" applyBorder="1"/>
    <xf numFmtId="164" fontId="9" fillId="2" borderId="6" xfId="1" applyNumberFormat="1" applyFont="1" applyFill="1" applyBorder="1"/>
    <xf numFmtId="164" fontId="9" fillId="2" borderId="0" xfId="1" applyNumberFormat="1" applyFont="1" applyFill="1" applyBorder="1" applyAlignment="1">
      <alignment horizontal="center"/>
    </xf>
    <xf numFmtId="164" fontId="9" fillId="2" borderId="10" xfId="1" applyNumberFormat="1" applyFont="1" applyFill="1" applyBorder="1" applyAlignment="1">
      <alignment horizontal="center"/>
    </xf>
    <xf numFmtId="164" fontId="4" fillId="2" borderId="6" xfId="1" applyNumberFormat="1" applyFont="1" applyFill="1" applyBorder="1"/>
    <xf numFmtId="164" fontId="4" fillId="2" borderId="0" xfId="1" applyNumberFormat="1" applyFont="1" applyFill="1" applyBorder="1"/>
    <xf numFmtId="164" fontId="4" fillId="2" borderId="10" xfId="1" applyNumberFormat="1" applyFont="1" applyFill="1" applyBorder="1"/>
    <xf numFmtId="164" fontId="14" fillId="2" borderId="0" xfId="1" applyNumberFormat="1" applyFont="1" applyFill="1" applyBorder="1"/>
    <xf numFmtId="164" fontId="14" fillId="2" borderId="10" xfId="1" applyNumberFormat="1" applyFont="1" applyFill="1" applyBorder="1"/>
    <xf numFmtId="0" fontId="4" fillId="2" borderId="6" xfId="0" applyFont="1" applyFill="1" applyBorder="1"/>
    <xf numFmtId="164" fontId="22" fillId="2" borderId="0" xfId="1" applyNumberFormat="1" applyFont="1" applyFill="1" applyBorder="1"/>
    <xf numFmtId="164" fontId="22" fillId="2" borderId="10" xfId="1" applyNumberFormat="1" applyFont="1" applyFill="1" applyBorder="1"/>
    <xf numFmtId="0" fontId="4" fillId="2" borderId="7" xfId="0" applyFont="1" applyFill="1" applyBorder="1"/>
    <xf numFmtId="0" fontId="4" fillId="2" borderId="5" xfId="0" applyFont="1" applyFill="1" applyBorder="1"/>
    <xf numFmtId="0" fontId="4" fillId="0" borderId="5" xfId="0" applyFont="1" applyFill="1" applyBorder="1"/>
    <xf numFmtId="0" fontId="4" fillId="2" borderId="8" xfId="0" applyFont="1" applyFill="1" applyBorder="1"/>
    <xf numFmtId="164" fontId="15" fillId="2" borderId="0" xfId="1" applyNumberFormat="1" applyFont="1" applyFill="1" applyBorder="1"/>
    <xf numFmtId="164" fontId="4" fillId="2" borderId="4" xfId="1" applyNumberFormat="1" applyFont="1" applyFill="1" applyBorder="1"/>
    <xf numFmtId="41" fontId="4" fillId="2" borderId="0" xfId="1" applyNumberFormat="1" applyFont="1" applyFill="1" applyBorder="1"/>
    <xf numFmtId="41" fontId="4" fillId="2" borderId="10" xfId="1" applyNumberFormat="1" applyFont="1" applyFill="1" applyBorder="1"/>
    <xf numFmtId="10" fontId="5" fillId="2" borderId="11" xfId="1" applyNumberFormat="1" applyFont="1" applyFill="1" applyBorder="1" applyAlignment="1">
      <alignment horizontal="right"/>
    </xf>
    <xf numFmtId="41" fontId="14" fillId="2" borderId="0" xfId="1" applyNumberFormat="1" applyFont="1" applyFill="1" applyBorder="1"/>
    <xf numFmtId="41" fontId="14" fillId="2" borderId="10" xfId="1" applyNumberFormat="1" applyFont="1" applyFill="1" applyBorder="1"/>
    <xf numFmtId="164" fontId="15" fillId="2" borderId="8" xfId="1" applyNumberFormat="1" applyFont="1" applyFill="1" applyBorder="1"/>
    <xf numFmtId="41" fontId="22" fillId="2" borderId="0" xfId="1" applyNumberFormat="1" applyFont="1" applyFill="1" applyBorder="1"/>
    <xf numFmtId="41" fontId="5" fillId="2" borderId="10" xfId="1" applyNumberFormat="1" applyFont="1" applyFill="1" applyBorder="1"/>
    <xf numFmtId="0" fontId="15" fillId="2" borderId="0" xfId="0" applyFont="1" applyFill="1" applyBorder="1"/>
    <xf numFmtId="164" fontId="15" fillId="2" borderId="5" xfId="1" applyNumberFormat="1" applyFont="1" applyFill="1" applyBorder="1"/>
    <xf numFmtId="164" fontId="15" fillId="2" borderId="0" xfId="0" applyNumberFormat="1" applyFont="1" applyFill="1" applyBorder="1"/>
    <xf numFmtId="0" fontId="4" fillId="0" borderId="0" xfId="0" applyFont="1" applyFill="1" applyBorder="1"/>
    <xf numFmtId="49" fontId="15" fillId="2" borderId="0" xfId="1" applyNumberFormat="1" applyFont="1" applyFill="1" applyBorder="1"/>
    <xf numFmtId="49" fontId="4" fillId="0" borderId="0" xfId="0" applyNumberFormat="1" applyFont="1" applyFill="1"/>
    <xf numFmtId="49" fontId="5" fillId="2" borderId="0" xfId="1" applyNumberFormat="1" applyFont="1" applyFill="1" applyBorder="1" applyAlignment="1">
      <alignment horizontal="left"/>
    </xf>
    <xf numFmtId="49" fontId="5" fillId="2" borderId="0" xfId="1" applyNumberFormat="1" applyFont="1" applyFill="1" applyBorder="1" applyAlignment="1">
      <alignment horizontal="right"/>
    </xf>
    <xf numFmtId="49" fontId="5" fillId="0" borderId="0" xfId="1" applyNumberFormat="1" applyFont="1" applyFill="1" applyBorder="1" applyAlignment="1">
      <alignment horizontal="left"/>
    </xf>
    <xf numFmtId="49" fontId="5" fillId="2" borderId="0" xfId="1" applyNumberFormat="1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center"/>
    </xf>
    <xf numFmtId="164" fontId="9" fillId="2" borderId="0" xfId="1" applyNumberFormat="1" applyFont="1" applyFill="1" applyBorder="1" applyAlignment="1">
      <alignment horizontal="center"/>
    </xf>
    <xf numFmtId="164" fontId="17" fillId="4" borderId="13" xfId="1" applyNumberFormat="1" applyFont="1" applyFill="1" applyBorder="1" applyAlignment="1">
      <alignment horizontal="center"/>
    </xf>
    <xf numFmtId="164" fontId="17" fillId="4" borderId="14" xfId="1" applyNumberFormat="1" applyFont="1" applyFill="1" applyBorder="1" applyAlignment="1">
      <alignment horizontal="center"/>
    </xf>
    <xf numFmtId="164" fontId="17" fillId="4" borderId="15" xfId="1" applyNumberFormat="1" applyFont="1" applyFill="1" applyBorder="1" applyAlignment="1">
      <alignment horizontal="center"/>
    </xf>
    <xf numFmtId="49" fontId="17" fillId="4" borderId="13" xfId="1" applyNumberFormat="1" applyFont="1" applyFill="1" applyBorder="1" applyAlignment="1">
      <alignment horizontal="center"/>
    </xf>
    <xf numFmtId="49" fontId="17" fillId="4" borderId="14" xfId="1" applyNumberFormat="1" applyFont="1" applyFill="1" applyBorder="1" applyAlignment="1">
      <alignment horizontal="center"/>
    </xf>
    <xf numFmtId="49" fontId="17" fillId="4" borderId="15" xfId="1" applyNumberFormat="1" applyFont="1" applyFill="1" applyBorder="1" applyAlignment="1">
      <alignment horizontal="center"/>
    </xf>
    <xf numFmtId="166" fontId="5" fillId="2" borderId="0" xfId="1" applyNumberFormat="1" applyFont="1" applyFill="1" applyBorder="1" applyAlignment="1">
      <alignment horizontal="left"/>
    </xf>
    <xf numFmtId="0" fontId="3" fillId="0" borderId="16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107"/>
  <sheetViews>
    <sheetView showGridLines="0" zoomScale="95" zoomScaleNormal="95" workbookViewId="0">
      <selection activeCell="N4" sqref="N4"/>
    </sheetView>
  </sheetViews>
  <sheetFormatPr defaultRowHeight="13.5" x14ac:dyDescent="0.25"/>
  <cols>
    <col min="1" max="1" width="2.875" style="1" customWidth="1"/>
    <col min="2" max="2" width="39.875" style="1" customWidth="1"/>
    <col min="3" max="3" width="1.375" style="2" bestFit="1" customWidth="1"/>
    <col min="4" max="4" width="13.75" style="2" customWidth="1"/>
    <col min="5" max="5" width="13.25" style="2" customWidth="1"/>
    <col min="6" max="6" width="12.375" style="2" customWidth="1"/>
    <col min="7" max="7" width="3.125" style="3" bestFit="1" customWidth="1"/>
    <col min="8" max="10" width="13.25" style="2" customWidth="1"/>
    <col min="11" max="11" width="3.125" style="2" customWidth="1"/>
    <col min="12" max="12" width="9.375" style="2" bestFit="1" customWidth="1"/>
    <col min="13" max="13" width="1.625" style="2" customWidth="1"/>
    <col min="14" max="16384" width="9" style="2"/>
  </cols>
  <sheetData>
    <row r="1" spans="1:16" s="166" customFormat="1" ht="30" customHeight="1" thickTop="1" thickBot="1" x14ac:dyDescent="0.3">
      <c r="A1" s="165" t="s">
        <v>118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7"/>
    </row>
    <row r="2" spans="1:16" ht="13.15" customHeight="1" thickTop="1" x14ac:dyDescent="0.25"/>
    <row r="3" spans="1:16" x14ac:dyDescent="0.25">
      <c r="A3" s="152" t="s">
        <v>97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</row>
    <row r="4" spans="1:16" x14ac:dyDescent="0.25">
      <c r="A4" s="154" t="s">
        <v>120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</row>
    <row r="5" spans="1:16" x14ac:dyDescent="0.25">
      <c r="A5" s="152" t="s">
        <v>121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</row>
    <row r="6" spans="1:16" x14ac:dyDescent="0.25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</row>
    <row r="7" spans="1:16" ht="15.75" x14ac:dyDescent="0.4">
      <c r="A7" s="155"/>
      <c r="B7" s="155"/>
      <c r="C7" s="4"/>
      <c r="D7" s="4"/>
      <c r="E7" s="4"/>
      <c r="F7" s="4"/>
      <c r="G7" s="5"/>
      <c r="H7" s="7"/>
      <c r="I7" s="157" t="s">
        <v>101</v>
      </c>
      <c r="J7" s="157"/>
      <c r="K7" s="157"/>
      <c r="L7" s="157"/>
    </row>
    <row r="8" spans="1:16" s="12" customFormat="1" ht="12.75" x14ac:dyDescent="0.25">
      <c r="A8" s="156"/>
      <c r="B8" s="156"/>
      <c r="C8" s="8"/>
      <c r="D8" s="9"/>
      <c r="E8" s="10"/>
      <c r="F8" s="10"/>
      <c r="G8" s="10"/>
      <c r="H8" s="10" t="s">
        <v>0</v>
      </c>
      <c r="I8" s="10" t="s">
        <v>0</v>
      </c>
      <c r="J8" s="10" t="s">
        <v>0</v>
      </c>
      <c r="K8" s="10"/>
      <c r="L8" s="10" t="s">
        <v>36</v>
      </c>
      <c r="M8" s="11"/>
      <c r="N8" s="11"/>
      <c r="O8" s="11"/>
      <c r="P8" s="11"/>
    </row>
    <row r="9" spans="1:16" s="12" customFormat="1" ht="12.75" x14ac:dyDescent="0.25">
      <c r="A9" s="156"/>
      <c r="B9" s="156"/>
      <c r="C9" s="13"/>
      <c r="D9" s="10" t="s">
        <v>99</v>
      </c>
      <c r="E9" s="10" t="s">
        <v>4</v>
      </c>
      <c r="F9" s="10" t="s">
        <v>77</v>
      </c>
      <c r="G9" s="10"/>
      <c r="H9" s="10" t="s">
        <v>60</v>
      </c>
      <c r="I9" s="10" t="s">
        <v>37</v>
      </c>
      <c r="J9" s="10" t="s">
        <v>38</v>
      </c>
      <c r="K9" s="10"/>
      <c r="L9" s="10" t="s">
        <v>38</v>
      </c>
      <c r="M9" s="14"/>
      <c r="N9" s="14"/>
      <c r="O9" s="14"/>
      <c r="P9" s="11"/>
    </row>
    <row r="10" spans="1:16" s="12" customFormat="1" ht="14.25" thickBot="1" x14ac:dyDescent="0.3">
      <c r="A10" s="15" t="s">
        <v>98</v>
      </c>
      <c r="B10" s="16"/>
      <c r="C10" s="16"/>
      <c r="D10" s="17" t="s">
        <v>100</v>
      </c>
      <c r="E10" s="17" t="s">
        <v>3</v>
      </c>
      <c r="F10" s="17" t="s">
        <v>3</v>
      </c>
      <c r="G10" s="17"/>
      <c r="H10" s="17" t="s">
        <v>61</v>
      </c>
      <c r="I10" s="17" t="s">
        <v>39</v>
      </c>
      <c r="J10" s="17" t="s">
        <v>39</v>
      </c>
      <c r="K10" s="17"/>
      <c r="L10" s="17" t="s">
        <v>39</v>
      </c>
      <c r="M10" s="14"/>
      <c r="N10" s="14"/>
      <c r="O10" s="14"/>
      <c r="P10" s="11"/>
    </row>
    <row r="11" spans="1:16" ht="14.25" thickTop="1" x14ac:dyDescent="0.25">
      <c r="A11" s="18"/>
      <c r="B11" s="18"/>
      <c r="C11" s="19"/>
      <c r="D11" s="19"/>
      <c r="E11" s="19"/>
      <c r="F11" s="19"/>
      <c r="G11" s="20"/>
      <c r="H11" s="19"/>
      <c r="I11" s="19"/>
      <c r="J11" s="19"/>
      <c r="K11" s="19"/>
      <c r="L11" s="6"/>
      <c r="M11" s="21"/>
      <c r="N11" s="21"/>
      <c r="O11" s="21"/>
      <c r="P11" s="22"/>
    </row>
    <row r="12" spans="1:16" ht="15.75" x14ac:dyDescent="0.4">
      <c r="A12" s="152" t="s">
        <v>1</v>
      </c>
      <c r="B12" s="152"/>
      <c r="C12" s="23"/>
      <c r="D12" s="93">
        <v>1950501</v>
      </c>
      <c r="E12" s="93">
        <f>D12</f>
        <v>1950501</v>
      </c>
      <c r="F12" s="93">
        <v>0</v>
      </c>
      <c r="G12" s="94"/>
      <c r="H12" s="95">
        <f>E12+F12</f>
        <v>1950501</v>
      </c>
      <c r="I12" s="95">
        <f>H12-J12</f>
        <v>1826853</v>
      </c>
      <c r="J12" s="95">
        <f>D91</f>
        <v>123648</v>
      </c>
      <c r="K12" s="96" t="s">
        <v>63</v>
      </c>
      <c r="L12" s="97">
        <f>$D$99</f>
        <v>6.3392943659090664E-2</v>
      </c>
      <c r="M12" s="22"/>
      <c r="N12" s="22"/>
      <c r="O12" s="22"/>
      <c r="P12" s="22"/>
    </row>
    <row r="13" spans="1:16" ht="9.75" customHeight="1" x14ac:dyDescent="0.25">
      <c r="A13" s="18"/>
      <c r="B13" s="18"/>
      <c r="C13" s="23"/>
      <c r="D13" s="26"/>
      <c r="E13" s="26"/>
      <c r="F13" s="26"/>
      <c r="G13" s="27"/>
      <c r="H13" s="26"/>
      <c r="I13" s="26"/>
      <c r="J13" s="26"/>
      <c r="K13" s="27"/>
      <c r="L13" s="6"/>
    </row>
    <row r="14" spans="1:16" ht="14.25" customHeight="1" x14ac:dyDescent="0.25">
      <c r="A14" s="152" t="s">
        <v>123</v>
      </c>
      <c r="B14" s="152"/>
      <c r="C14" s="23"/>
      <c r="D14" s="26"/>
      <c r="E14" s="26"/>
      <c r="F14" s="26"/>
      <c r="G14" s="27"/>
      <c r="H14" s="26"/>
      <c r="I14" s="26"/>
      <c r="J14" s="26"/>
      <c r="K14" s="27"/>
      <c r="L14" s="6"/>
    </row>
    <row r="15" spans="1:16" x14ac:dyDescent="0.25">
      <c r="A15" s="18" t="s">
        <v>122</v>
      </c>
      <c r="B15" s="18"/>
      <c r="C15" s="23"/>
      <c r="D15" s="19"/>
      <c r="E15" s="19"/>
      <c r="F15" s="19"/>
      <c r="G15" s="20"/>
      <c r="H15" s="19"/>
      <c r="I15" s="19"/>
      <c r="J15" s="19"/>
      <c r="K15" s="20"/>
      <c r="L15" s="6"/>
    </row>
    <row r="16" spans="1:16" x14ac:dyDescent="0.25">
      <c r="A16" s="18"/>
      <c r="B16" s="28" t="s">
        <v>5</v>
      </c>
      <c r="C16" s="29"/>
      <c r="D16" s="30">
        <v>234060.12</v>
      </c>
      <c r="E16" s="30">
        <v>0</v>
      </c>
      <c r="F16" s="30">
        <v>-28560</v>
      </c>
      <c r="G16" s="31" t="s">
        <v>22</v>
      </c>
      <c r="H16" s="30">
        <f>D16+E16+F16</f>
        <v>205500.12</v>
      </c>
      <c r="I16" s="30">
        <f t="shared" ref="I16:I24" si="0">H16-J16</f>
        <v>193000.12</v>
      </c>
      <c r="J16" s="30">
        <f>F91</f>
        <v>12500</v>
      </c>
      <c r="K16" s="24" t="s">
        <v>63</v>
      </c>
      <c r="L16" s="25"/>
    </row>
    <row r="17" spans="1:12" x14ac:dyDescent="0.25">
      <c r="A17" s="18"/>
      <c r="B17" s="28" t="s">
        <v>78</v>
      </c>
      <c r="C17" s="29"/>
      <c r="D17" s="32">
        <v>97525.05</v>
      </c>
      <c r="E17" s="33">
        <v>0</v>
      </c>
      <c r="F17" s="33">
        <v>0</v>
      </c>
      <c r="G17" s="5"/>
      <c r="H17" s="33">
        <f>D17+E17+F17</f>
        <v>97525.05</v>
      </c>
      <c r="I17" s="33">
        <f t="shared" si="0"/>
        <v>91254.650000000009</v>
      </c>
      <c r="J17" s="33">
        <f>H91</f>
        <v>6270.4000000000005</v>
      </c>
      <c r="K17" s="24" t="s">
        <v>63</v>
      </c>
      <c r="L17" s="25"/>
    </row>
    <row r="18" spans="1:12" x14ac:dyDescent="0.25">
      <c r="A18" s="18"/>
      <c r="B18" s="28" t="s">
        <v>79</v>
      </c>
      <c r="C18" s="29"/>
      <c r="D18" s="32">
        <v>253565.13</v>
      </c>
      <c r="E18" s="33">
        <v>0</v>
      </c>
      <c r="F18" s="33">
        <v>0</v>
      </c>
      <c r="G18" s="5"/>
      <c r="H18" s="33">
        <f t="shared" ref="H18:H24" si="1">D18+E18+F18</f>
        <v>253565.13</v>
      </c>
      <c r="I18" s="33">
        <f t="shared" si="0"/>
        <v>241421.13</v>
      </c>
      <c r="J18" s="33">
        <f>I91</f>
        <v>12144</v>
      </c>
      <c r="K18" s="24" t="s">
        <v>63</v>
      </c>
      <c r="L18" s="25"/>
    </row>
    <row r="19" spans="1:12" x14ac:dyDescent="0.25">
      <c r="A19" s="18"/>
      <c r="B19" s="28" t="s">
        <v>6</v>
      </c>
      <c r="C19" s="29"/>
      <c r="D19" s="32">
        <v>58515.03</v>
      </c>
      <c r="E19" s="33">
        <v>0</v>
      </c>
      <c r="F19" s="33">
        <v>0</v>
      </c>
      <c r="G19" s="5"/>
      <c r="H19" s="33">
        <f t="shared" si="1"/>
        <v>58515.03</v>
      </c>
      <c r="I19" s="33">
        <f t="shared" si="0"/>
        <v>54805.59</v>
      </c>
      <c r="J19" s="33">
        <f t="shared" ref="J19:J24" si="2">H19*L19</f>
        <v>3709.44</v>
      </c>
      <c r="K19" s="34"/>
      <c r="L19" s="25">
        <f t="shared" ref="L19:L24" si="3">$D$99</f>
        <v>6.3392943659090664E-2</v>
      </c>
    </row>
    <row r="20" spans="1:12" x14ac:dyDescent="0.25">
      <c r="A20" s="18"/>
      <c r="B20" s="28" t="s">
        <v>7</v>
      </c>
      <c r="C20" s="29"/>
      <c r="D20" s="32">
        <v>21845.611199999999</v>
      </c>
      <c r="E20" s="33">
        <v>0</v>
      </c>
      <c r="F20" s="33">
        <v>-800</v>
      </c>
      <c r="G20" s="31" t="s">
        <v>23</v>
      </c>
      <c r="H20" s="33">
        <f t="shared" si="1"/>
        <v>21045.611199999999</v>
      </c>
      <c r="I20" s="33">
        <f t="shared" si="0"/>
        <v>19711.467954927273</v>
      </c>
      <c r="J20" s="33">
        <f t="shared" si="2"/>
        <v>1334.1432450727275</v>
      </c>
      <c r="K20" s="34"/>
      <c r="L20" s="25">
        <f t="shared" si="3"/>
        <v>6.3392943659090664E-2</v>
      </c>
    </row>
    <row r="21" spans="1:12" x14ac:dyDescent="0.25">
      <c r="A21" s="18"/>
      <c r="B21" s="28" t="s">
        <v>8</v>
      </c>
      <c r="C21" s="29"/>
      <c r="D21" s="32">
        <v>136535.07</v>
      </c>
      <c r="E21" s="33">
        <v>0</v>
      </c>
      <c r="F21" s="33">
        <v>0</v>
      </c>
      <c r="G21" s="5"/>
      <c r="H21" s="33">
        <f t="shared" si="1"/>
        <v>136535.07</v>
      </c>
      <c r="I21" s="33">
        <f t="shared" si="0"/>
        <v>127879.71</v>
      </c>
      <c r="J21" s="33">
        <f t="shared" si="2"/>
        <v>8655.36</v>
      </c>
      <c r="K21" s="34"/>
      <c r="L21" s="25">
        <f t="shared" si="3"/>
        <v>6.3392943659090664E-2</v>
      </c>
    </row>
    <row r="22" spans="1:12" x14ac:dyDescent="0.25">
      <c r="A22" s="18"/>
      <c r="B22" s="28" t="s">
        <v>80</v>
      </c>
      <c r="C22" s="29"/>
      <c r="D22" s="32">
        <v>15799.058099999998</v>
      </c>
      <c r="E22" s="33">
        <v>0</v>
      </c>
      <c r="F22" s="33">
        <v>0</v>
      </c>
      <c r="G22" s="5"/>
      <c r="H22" s="33">
        <f t="shared" si="1"/>
        <v>15799.058099999998</v>
      </c>
      <c r="I22" s="33">
        <f t="shared" si="0"/>
        <v>14797.509299999998</v>
      </c>
      <c r="J22" s="33">
        <f t="shared" si="2"/>
        <v>1001.5487999999999</v>
      </c>
      <c r="K22" s="34"/>
      <c r="L22" s="25">
        <f t="shared" si="3"/>
        <v>6.3392943659090664E-2</v>
      </c>
    </row>
    <row r="23" spans="1:12" x14ac:dyDescent="0.25">
      <c r="A23" s="18"/>
      <c r="B23" s="28" t="s">
        <v>81</v>
      </c>
      <c r="C23" s="29"/>
      <c r="D23" s="32">
        <v>180421.3425</v>
      </c>
      <c r="E23" s="33">
        <v>0</v>
      </c>
      <c r="F23" s="33">
        <v>0</v>
      </c>
      <c r="G23" s="5"/>
      <c r="H23" s="33">
        <f t="shared" si="1"/>
        <v>180421.3425</v>
      </c>
      <c r="I23" s="33">
        <f t="shared" si="0"/>
        <v>168983.9025</v>
      </c>
      <c r="J23" s="33">
        <f t="shared" si="2"/>
        <v>11437.44</v>
      </c>
      <c r="K23" s="34"/>
      <c r="L23" s="25">
        <f t="shared" si="3"/>
        <v>6.3392943659090664E-2</v>
      </c>
    </row>
    <row r="24" spans="1:12" ht="15.75" x14ac:dyDescent="0.4">
      <c r="A24" s="18"/>
      <c r="B24" s="28" t="s">
        <v>72</v>
      </c>
      <c r="C24" s="29"/>
      <c r="D24" s="35">
        <v>78020.039999999994</v>
      </c>
      <c r="E24" s="35">
        <v>0</v>
      </c>
      <c r="F24" s="35">
        <v>0</v>
      </c>
      <c r="G24" s="5"/>
      <c r="H24" s="35">
        <f t="shared" si="1"/>
        <v>78020.039999999994</v>
      </c>
      <c r="I24" s="35">
        <f t="shared" si="0"/>
        <v>73074.12</v>
      </c>
      <c r="J24" s="35">
        <f t="shared" si="2"/>
        <v>4945.9199999999992</v>
      </c>
      <c r="K24" s="36"/>
      <c r="L24" s="25">
        <f t="shared" si="3"/>
        <v>6.3392943659090664E-2</v>
      </c>
    </row>
    <row r="25" spans="1:12" ht="15.75" x14ac:dyDescent="0.4">
      <c r="A25" s="153" t="s">
        <v>103</v>
      </c>
      <c r="B25" s="153"/>
      <c r="C25" s="23"/>
      <c r="D25" s="98">
        <f>SUM(D16:D24)</f>
        <v>1076286.4518000002</v>
      </c>
      <c r="E25" s="98">
        <f>SUM(E15:E24)</f>
        <v>0</v>
      </c>
      <c r="F25" s="98">
        <f>SUM(F15:F24)</f>
        <v>-29360</v>
      </c>
      <c r="G25" s="92"/>
      <c r="H25" s="98">
        <f>SUM(H15:H24)</f>
        <v>1046926.4518000002</v>
      </c>
      <c r="I25" s="98">
        <f>SUM(I15:I24)</f>
        <v>984928.19975492719</v>
      </c>
      <c r="J25" s="98">
        <f>SUM(J15:J24)</f>
        <v>61998.252045072732</v>
      </c>
      <c r="K25" s="99"/>
      <c r="L25" s="97"/>
    </row>
    <row r="26" spans="1:12" ht="9.75" customHeight="1" x14ac:dyDescent="0.25">
      <c r="A26" s="18"/>
      <c r="B26" s="18"/>
      <c r="C26" s="23"/>
      <c r="D26" s="26"/>
      <c r="E26" s="26"/>
      <c r="F26" s="26"/>
      <c r="G26" s="27"/>
      <c r="H26" s="26"/>
      <c r="I26" s="26"/>
      <c r="J26" s="26"/>
      <c r="K26" s="27"/>
      <c r="L26" s="6"/>
    </row>
    <row r="27" spans="1:12" x14ac:dyDescent="0.25">
      <c r="A27" s="152" t="s">
        <v>124</v>
      </c>
      <c r="B27" s="152"/>
      <c r="C27" s="23"/>
      <c r="D27" s="33"/>
      <c r="E27" s="33"/>
      <c r="F27" s="26"/>
      <c r="G27" s="27"/>
      <c r="H27" s="26"/>
      <c r="I27" s="26"/>
      <c r="J27" s="26"/>
      <c r="K27" s="27"/>
      <c r="L27" s="6"/>
    </row>
    <row r="28" spans="1:12" x14ac:dyDescent="0.25">
      <c r="A28" s="18"/>
      <c r="B28" s="28" t="s">
        <v>96</v>
      </c>
      <c r="C28" s="6"/>
      <c r="D28" s="30">
        <v>741190.38</v>
      </c>
      <c r="E28" s="30">
        <v>0</v>
      </c>
      <c r="F28" s="30">
        <v>-3300</v>
      </c>
      <c r="G28" s="31" t="s">
        <v>24</v>
      </c>
      <c r="H28" s="30">
        <f>D28+E28+F28</f>
        <v>737890.38</v>
      </c>
      <c r="I28" s="30">
        <f>H28-J28-J29</f>
        <v>680506.32462330104</v>
      </c>
      <c r="J28" s="30">
        <f>H28*L28</f>
        <v>38736.055376698961</v>
      </c>
      <c r="K28" s="34" t="s">
        <v>66</v>
      </c>
      <c r="L28" s="25">
        <f>$J$103</f>
        <v>5.2495677442900068E-2</v>
      </c>
    </row>
    <row r="29" spans="1:12" x14ac:dyDescent="0.25">
      <c r="A29" s="18"/>
      <c r="B29" s="28" t="s">
        <v>95</v>
      </c>
      <c r="C29" s="6"/>
      <c r="D29" s="37">
        <v>0</v>
      </c>
      <c r="E29" s="37">
        <v>0</v>
      </c>
      <c r="F29" s="37">
        <v>0</v>
      </c>
      <c r="G29" s="31"/>
      <c r="H29" s="33">
        <v>0</v>
      </c>
      <c r="I29" s="33">
        <v>0</v>
      </c>
      <c r="J29" s="33">
        <f>E91</f>
        <v>18648</v>
      </c>
      <c r="K29" s="24" t="s">
        <v>63</v>
      </c>
      <c r="L29" s="25"/>
    </row>
    <row r="30" spans="1:12" x14ac:dyDescent="0.25">
      <c r="A30" s="18"/>
      <c r="B30" s="28" t="s">
        <v>82</v>
      </c>
      <c r="C30" s="6"/>
      <c r="D30" s="32">
        <v>122101.36260000001</v>
      </c>
      <c r="E30" s="37">
        <f>-D30</f>
        <v>-122101.36260000001</v>
      </c>
      <c r="F30" s="37">
        <v>0</v>
      </c>
      <c r="G30" s="31" t="s">
        <v>25</v>
      </c>
      <c r="H30" s="33">
        <f>D30+E30+F30</f>
        <v>0</v>
      </c>
      <c r="I30" s="33">
        <f>H30-J30</f>
        <v>0</v>
      </c>
      <c r="J30" s="33">
        <f>H30*L30</f>
        <v>0</v>
      </c>
      <c r="K30" s="34"/>
      <c r="L30" s="25">
        <f t="shared" ref="L30:L37" si="4">$J$103</f>
        <v>5.2495677442900068E-2</v>
      </c>
    </row>
    <row r="31" spans="1:12" x14ac:dyDescent="0.25">
      <c r="A31" s="18"/>
      <c r="B31" s="28" t="s">
        <v>83</v>
      </c>
      <c r="C31" s="6"/>
      <c r="D31" s="32">
        <v>159941.08199999999</v>
      </c>
      <c r="E31" s="37">
        <f>-D31</f>
        <v>-159941.08199999999</v>
      </c>
      <c r="F31" s="37">
        <v>0</v>
      </c>
      <c r="G31" s="31" t="s">
        <v>25</v>
      </c>
      <c r="H31" s="33">
        <f>D31+E31+F31</f>
        <v>0</v>
      </c>
      <c r="I31" s="33">
        <f t="shared" ref="I31:I54" si="5">H31-J31</f>
        <v>0</v>
      </c>
      <c r="J31" s="33">
        <f t="shared" ref="J31:J54" si="6">H31*L31</f>
        <v>0</v>
      </c>
      <c r="K31" s="34"/>
      <c r="L31" s="25">
        <f t="shared" si="4"/>
        <v>5.2495677442900068E-2</v>
      </c>
    </row>
    <row r="32" spans="1:12" x14ac:dyDescent="0.25">
      <c r="A32" s="18"/>
      <c r="B32" s="28" t="s">
        <v>84</v>
      </c>
      <c r="C32" s="6"/>
      <c r="D32" s="32">
        <v>21650.561100000003</v>
      </c>
      <c r="E32" s="37">
        <f>-D32</f>
        <v>-21650.561100000003</v>
      </c>
      <c r="F32" s="37">
        <v>0</v>
      </c>
      <c r="G32" s="31" t="s">
        <v>25</v>
      </c>
      <c r="H32" s="33">
        <f t="shared" ref="H32:H54" si="7">D32+E32+F32</f>
        <v>0</v>
      </c>
      <c r="I32" s="33">
        <f t="shared" si="5"/>
        <v>0</v>
      </c>
      <c r="J32" s="33">
        <f t="shared" si="6"/>
        <v>0</v>
      </c>
      <c r="K32" s="34"/>
      <c r="L32" s="25">
        <f t="shared" si="4"/>
        <v>5.2495677442900068E-2</v>
      </c>
    </row>
    <row r="33" spans="1:12" x14ac:dyDescent="0.25">
      <c r="A33" s="18"/>
      <c r="B33" s="28" t="s">
        <v>34</v>
      </c>
      <c r="C33" s="6"/>
      <c r="D33" s="32">
        <v>44861.523000000001</v>
      </c>
      <c r="E33" s="37">
        <f>-D33</f>
        <v>-44861.523000000001</v>
      </c>
      <c r="F33" s="37">
        <v>0</v>
      </c>
      <c r="G33" s="31" t="s">
        <v>25</v>
      </c>
      <c r="H33" s="33">
        <f t="shared" si="7"/>
        <v>0</v>
      </c>
      <c r="I33" s="33">
        <f t="shared" si="5"/>
        <v>0</v>
      </c>
      <c r="J33" s="33">
        <f t="shared" si="6"/>
        <v>0</v>
      </c>
      <c r="K33" s="34"/>
      <c r="L33" s="25">
        <f t="shared" si="4"/>
        <v>5.2495677442900068E-2</v>
      </c>
    </row>
    <row r="34" spans="1:12" x14ac:dyDescent="0.25">
      <c r="A34" s="18"/>
      <c r="B34" s="28" t="s">
        <v>85</v>
      </c>
      <c r="C34" s="6"/>
      <c r="D34" s="26">
        <v>23991.1623</v>
      </c>
      <c r="E34" s="37">
        <v>0</v>
      </c>
      <c r="F34" s="37">
        <v>-6750</v>
      </c>
      <c r="G34" s="31" t="s">
        <v>26</v>
      </c>
      <c r="H34" s="33">
        <f>D34+E34+F34</f>
        <v>17241.1623</v>
      </c>
      <c r="I34" s="33">
        <f t="shared" si="5"/>
        <v>16336.075805158511</v>
      </c>
      <c r="J34" s="33">
        <f t="shared" si="6"/>
        <v>905.08649484148907</v>
      </c>
      <c r="K34" s="34"/>
      <c r="L34" s="25">
        <f t="shared" si="4"/>
        <v>5.2495677442900068E-2</v>
      </c>
    </row>
    <row r="35" spans="1:12" x14ac:dyDescent="0.25">
      <c r="A35" s="18"/>
      <c r="B35" s="28" t="s">
        <v>9</v>
      </c>
      <c r="C35" s="29"/>
      <c r="D35" s="26">
        <v>68267.535000000003</v>
      </c>
      <c r="E35" s="37">
        <v>0</v>
      </c>
      <c r="F35" s="37">
        <v>-13580</v>
      </c>
      <c r="G35" s="31" t="s">
        <v>27</v>
      </c>
      <c r="H35" s="33">
        <f t="shared" si="7"/>
        <v>54687.535000000003</v>
      </c>
      <c r="I35" s="33">
        <f t="shared" si="5"/>
        <v>51816.675802492697</v>
      </c>
      <c r="J35" s="33">
        <f t="shared" si="6"/>
        <v>2870.8591975073082</v>
      </c>
      <c r="K35" s="34"/>
      <c r="L35" s="25">
        <f t="shared" si="4"/>
        <v>5.2495677442900068E-2</v>
      </c>
    </row>
    <row r="36" spans="1:12" x14ac:dyDescent="0.25">
      <c r="A36" s="18"/>
      <c r="B36" s="28" t="s">
        <v>10</v>
      </c>
      <c r="C36" s="29"/>
      <c r="D36" s="26">
        <v>9752.505000000001</v>
      </c>
      <c r="E36" s="37">
        <v>0</v>
      </c>
      <c r="F36" s="37">
        <v>0</v>
      </c>
      <c r="G36" s="5"/>
      <c r="H36" s="33">
        <f t="shared" si="7"/>
        <v>9752.505000000001</v>
      </c>
      <c r="I36" s="33">
        <f t="shared" si="5"/>
        <v>9240.5406432597301</v>
      </c>
      <c r="J36" s="33">
        <f t="shared" si="6"/>
        <v>511.9643567402702</v>
      </c>
      <c r="K36" s="34"/>
      <c r="L36" s="25">
        <f t="shared" si="4"/>
        <v>5.2495677442900068E-2</v>
      </c>
    </row>
    <row r="37" spans="1:12" x14ac:dyDescent="0.25">
      <c r="A37" s="18"/>
      <c r="B37" s="28" t="s">
        <v>119</v>
      </c>
      <c r="C37" s="29"/>
      <c r="D37" s="26">
        <v>14628.7575</v>
      </c>
      <c r="E37" s="26">
        <v>0</v>
      </c>
      <c r="F37" s="26">
        <f>-D37</f>
        <v>-14628.7575</v>
      </c>
      <c r="G37" s="31" t="s">
        <v>28</v>
      </c>
      <c r="H37" s="33">
        <f t="shared" si="7"/>
        <v>0</v>
      </c>
      <c r="I37" s="33">
        <f t="shared" si="5"/>
        <v>0</v>
      </c>
      <c r="J37" s="33">
        <f t="shared" si="6"/>
        <v>0</v>
      </c>
      <c r="K37" s="34"/>
      <c r="L37" s="25">
        <f t="shared" si="4"/>
        <v>5.2495677442900068E-2</v>
      </c>
    </row>
    <row r="38" spans="1:12" x14ac:dyDescent="0.25">
      <c r="A38" s="18"/>
      <c r="B38" s="28" t="s">
        <v>11</v>
      </c>
      <c r="C38" s="29"/>
      <c r="D38" s="26">
        <v>117030.06</v>
      </c>
      <c r="E38" s="37">
        <v>0</v>
      </c>
      <c r="F38" s="37">
        <v>0</v>
      </c>
      <c r="G38" s="5"/>
      <c r="H38" s="33">
        <f t="shared" si="7"/>
        <v>117030.06</v>
      </c>
      <c r="I38" s="33">
        <f t="shared" si="5"/>
        <v>117030.06</v>
      </c>
      <c r="J38" s="33">
        <f t="shared" si="6"/>
        <v>0</v>
      </c>
      <c r="K38" s="34" t="s">
        <v>71</v>
      </c>
      <c r="L38" s="25"/>
    </row>
    <row r="39" spans="1:12" x14ac:dyDescent="0.25">
      <c r="A39" s="18"/>
      <c r="B39" s="28" t="s">
        <v>12</v>
      </c>
      <c r="C39" s="29"/>
      <c r="D39" s="26">
        <v>16189.158300000001</v>
      </c>
      <c r="E39" s="37">
        <v>0</v>
      </c>
      <c r="F39" s="37">
        <v>-350</v>
      </c>
      <c r="G39" s="31" t="s">
        <v>29</v>
      </c>
      <c r="H39" s="33">
        <f t="shared" si="7"/>
        <v>15839.158300000001</v>
      </c>
      <c r="I39" s="33">
        <f t="shared" si="5"/>
        <v>15007.670954916168</v>
      </c>
      <c r="J39" s="33">
        <f t="shared" si="6"/>
        <v>831.48734508383347</v>
      </c>
      <c r="K39" s="34"/>
      <c r="L39" s="25">
        <f t="shared" ref="L39:L46" si="8">$J$103</f>
        <v>5.2495677442900068E-2</v>
      </c>
    </row>
    <row r="40" spans="1:12" x14ac:dyDescent="0.25">
      <c r="A40" s="18"/>
      <c r="B40" s="28" t="s">
        <v>86</v>
      </c>
      <c r="C40" s="29"/>
      <c r="D40" s="26">
        <v>15408.957900000001</v>
      </c>
      <c r="E40" s="26">
        <v>0</v>
      </c>
      <c r="F40" s="26">
        <v>0</v>
      </c>
      <c r="G40" s="5"/>
      <c r="H40" s="33">
        <f t="shared" si="7"/>
        <v>15408.957900000001</v>
      </c>
      <c r="I40" s="33">
        <f t="shared" si="5"/>
        <v>14600.054216350374</v>
      </c>
      <c r="J40" s="33">
        <f t="shared" si="6"/>
        <v>808.90368364962683</v>
      </c>
      <c r="K40" s="34"/>
      <c r="L40" s="25">
        <f t="shared" si="8"/>
        <v>5.2495677442900068E-2</v>
      </c>
    </row>
    <row r="41" spans="1:12" x14ac:dyDescent="0.25">
      <c r="A41" s="18"/>
      <c r="B41" s="28" t="s">
        <v>87</v>
      </c>
      <c r="C41" s="29"/>
      <c r="D41" s="26">
        <v>23406.011999999999</v>
      </c>
      <c r="E41" s="26">
        <v>0</v>
      </c>
      <c r="F41" s="26">
        <v>0</v>
      </c>
      <c r="G41" s="5"/>
      <c r="H41" s="33">
        <f t="shared" si="7"/>
        <v>23406.011999999999</v>
      </c>
      <c r="I41" s="33">
        <f t="shared" si="5"/>
        <v>22177.297543823352</v>
      </c>
      <c r="J41" s="33">
        <f t="shared" si="6"/>
        <v>1228.7144561766484</v>
      </c>
      <c r="K41" s="34"/>
      <c r="L41" s="25">
        <f t="shared" si="8"/>
        <v>5.2495677442900068E-2</v>
      </c>
    </row>
    <row r="42" spans="1:12" x14ac:dyDescent="0.25">
      <c r="A42" s="18"/>
      <c r="B42" s="28" t="s">
        <v>13</v>
      </c>
      <c r="C42" s="29"/>
      <c r="D42" s="26">
        <v>36084.268499999998</v>
      </c>
      <c r="E42" s="26">
        <v>0</v>
      </c>
      <c r="F42" s="26">
        <f>-D42</f>
        <v>-36084.268499999998</v>
      </c>
      <c r="G42" s="27" t="s">
        <v>30</v>
      </c>
      <c r="H42" s="33">
        <f t="shared" si="7"/>
        <v>0</v>
      </c>
      <c r="I42" s="33">
        <f t="shared" si="5"/>
        <v>0</v>
      </c>
      <c r="J42" s="33">
        <f t="shared" si="6"/>
        <v>0</v>
      </c>
      <c r="K42" s="34"/>
      <c r="L42" s="25">
        <f t="shared" si="8"/>
        <v>5.2495677442900068E-2</v>
      </c>
    </row>
    <row r="43" spans="1:12" x14ac:dyDescent="0.25">
      <c r="A43" s="18"/>
      <c r="B43" s="28" t="s">
        <v>14</v>
      </c>
      <c r="C43" s="29"/>
      <c r="D43" s="26">
        <v>21455.510999999999</v>
      </c>
      <c r="E43" s="37">
        <v>0</v>
      </c>
      <c r="F43" s="37">
        <v>0</v>
      </c>
      <c r="G43" s="27"/>
      <c r="H43" s="33">
        <f t="shared" si="7"/>
        <v>21455.510999999999</v>
      </c>
      <c r="I43" s="33">
        <f t="shared" si="5"/>
        <v>20329.189415171404</v>
      </c>
      <c r="J43" s="33">
        <f t="shared" si="6"/>
        <v>1126.3215848285943</v>
      </c>
      <c r="K43" s="34"/>
      <c r="L43" s="25">
        <f t="shared" si="8"/>
        <v>5.2495677442900068E-2</v>
      </c>
    </row>
    <row r="44" spans="1:12" x14ac:dyDescent="0.25">
      <c r="A44" s="18"/>
      <c r="B44" s="28" t="s">
        <v>73</v>
      </c>
      <c r="C44" s="29"/>
      <c r="D44" s="26">
        <v>97134.949799999988</v>
      </c>
      <c r="E44" s="26">
        <v>0</v>
      </c>
      <c r="F44" s="26">
        <v>0</v>
      </c>
      <c r="G44" s="27"/>
      <c r="H44" s="33">
        <f t="shared" si="7"/>
        <v>97134.949799999988</v>
      </c>
      <c r="I44" s="33">
        <f t="shared" si="5"/>
        <v>92035.784806866897</v>
      </c>
      <c r="J44" s="33">
        <f t="shared" si="6"/>
        <v>5099.1649931330894</v>
      </c>
      <c r="K44" s="34"/>
      <c r="L44" s="25">
        <f t="shared" si="8"/>
        <v>5.2495677442900068E-2</v>
      </c>
    </row>
    <row r="45" spans="1:12" x14ac:dyDescent="0.25">
      <c r="A45" s="18"/>
      <c r="B45" s="28" t="s">
        <v>15</v>
      </c>
      <c r="C45" s="29"/>
      <c r="D45" s="26">
        <v>19309.959900000002</v>
      </c>
      <c r="E45" s="26">
        <v>0</v>
      </c>
      <c r="F45" s="26">
        <v>-1050</v>
      </c>
      <c r="G45" s="27" t="s">
        <v>31</v>
      </c>
      <c r="H45" s="33">
        <f t="shared" si="7"/>
        <v>18259.959900000002</v>
      </c>
      <c r="I45" s="33">
        <f t="shared" si="5"/>
        <v>17301.390934969313</v>
      </c>
      <c r="J45" s="33">
        <f t="shared" si="6"/>
        <v>958.56896503068992</v>
      </c>
      <c r="K45" s="34"/>
      <c r="L45" s="25">
        <f t="shared" si="8"/>
        <v>5.2495677442900068E-2</v>
      </c>
    </row>
    <row r="46" spans="1:12" x14ac:dyDescent="0.25">
      <c r="A46" s="18"/>
      <c r="B46" s="28" t="s">
        <v>16</v>
      </c>
      <c r="C46" s="29"/>
      <c r="D46" s="26">
        <v>6826.7534999999998</v>
      </c>
      <c r="E46" s="26">
        <v>0</v>
      </c>
      <c r="F46" s="26">
        <f>-D46</f>
        <v>-6826.7534999999998</v>
      </c>
      <c r="G46" s="5" t="s">
        <v>32</v>
      </c>
      <c r="H46" s="33">
        <f t="shared" si="7"/>
        <v>0</v>
      </c>
      <c r="I46" s="33">
        <f t="shared" si="5"/>
        <v>0</v>
      </c>
      <c r="J46" s="33">
        <f t="shared" si="6"/>
        <v>0</v>
      </c>
      <c r="K46" s="34"/>
      <c r="L46" s="25">
        <f t="shared" si="8"/>
        <v>5.2495677442900068E-2</v>
      </c>
    </row>
    <row r="47" spans="1:12" x14ac:dyDescent="0.25">
      <c r="A47" s="18"/>
      <c r="B47" s="28" t="s">
        <v>21</v>
      </c>
      <c r="C47" s="29"/>
      <c r="D47" s="26">
        <v>8192.1041999999998</v>
      </c>
      <c r="E47" s="26">
        <v>0</v>
      </c>
      <c r="F47" s="26">
        <v>0</v>
      </c>
      <c r="G47" s="27"/>
      <c r="H47" s="33">
        <f t="shared" si="7"/>
        <v>8192.1041999999998</v>
      </c>
      <c r="I47" s="33">
        <f t="shared" si="5"/>
        <v>8192.1041999999998</v>
      </c>
      <c r="J47" s="33">
        <f t="shared" si="6"/>
        <v>0</v>
      </c>
      <c r="K47" s="34" t="s">
        <v>71</v>
      </c>
      <c r="L47" s="25"/>
    </row>
    <row r="48" spans="1:12" x14ac:dyDescent="0.25">
      <c r="A48" s="18"/>
      <c r="B48" s="28" t="s">
        <v>88</v>
      </c>
      <c r="C48" s="29"/>
      <c r="D48" s="26">
        <v>4486.1522999999997</v>
      </c>
      <c r="E48" s="37">
        <v>0</v>
      </c>
      <c r="F48" s="37">
        <v>0</v>
      </c>
      <c r="G48" s="27"/>
      <c r="H48" s="33">
        <f t="shared" si="7"/>
        <v>4486.1522999999997</v>
      </c>
      <c r="I48" s="33">
        <f t="shared" si="5"/>
        <v>4486.1522999999997</v>
      </c>
      <c r="J48" s="33">
        <f t="shared" si="6"/>
        <v>0</v>
      </c>
      <c r="K48" s="34" t="s">
        <v>71</v>
      </c>
      <c r="L48" s="25"/>
    </row>
    <row r="49" spans="1:12" x14ac:dyDescent="0.25">
      <c r="A49" s="18"/>
      <c r="B49" s="28" t="s">
        <v>35</v>
      </c>
      <c r="C49" s="29"/>
      <c r="D49" s="26">
        <v>32183.266500000002</v>
      </c>
      <c r="E49" s="37">
        <v>0</v>
      </c>
      <c r="F49" s="37">
        <v>0</v>
      </c>
      <c r="G49" s="27"/>
      <c r="H49" s="33">
        <f t="shared" si="7"/>
        <v>32183.266500000002</v>
      </c>
      <c r="I49" s="33">
        <f t="shared" si="5"/>
        <v>32183.266500000002</v>
      </c>
      <c r="J49" s="33">
        <f t="shared" si="6"/>
        <v>0</v>
      </c>
      <c r="K49" s="34" t="s">
        <v>71</v>
      </c>
      <c r="L49" s="25"/>
    </row>
    <row r="50" spans="1:12" x14ac:dyDescent="0.25">
      <c r="A50" s="18"/>
      <c r="B50" s="28" t="s">
        <v>89</v>
      </c>
      <c r="C50" s="29"/>
      <c r="D50" s="26">
        <v>35889.218399999998</v>
      </c>
      <c r="E50" s="37">
        <v>0</v>
      </c>
      <c r="F50" s="37">
        <v>0</v>
      </c>
      <c r="G50" s="27"/>
      <c r="H50" s="33">
        <f t="shared" si="7"/>
        <v>35889.218399999998</v>
      </c>
      <c r="I50" s="33">
        <f t="shared" si="5"/>
        <v>35889.218399999998</v>
      </c>
      <c r="J50" s="33">
        <f t="shared" si="6"/>
        <v>0</v>
      </c>
      <c r="K50" s="34" t="s">
        <v>71</v>
      </c>
      <c r="L50" s="25"/>
    </row>
    <row r="51" spans="1:12" x14ac:dyDescent="0.25">
      <c r="A51" s="18"/>
      <c r="B51" s="28" t="s">
        <v>17</v>
      </c>
      <c r="C51" s="29"/>
      <c r="D51" s="26">
        <v>42911.021999999997</v>
      </c>
      <c r="E51" s="37">
        <v>0</v>
      </c>
      <c r="F51" s="37">
        <v>0</v>
      </c>
      <c r="G51" s="27"/>
      <c r="H51" s="33">
        <f t="shared" si="7"/>
        <v>42911.021999999997</v>
      </c>
      <c r="I51" s="33">
        <f t="shared" si="5"/>
        <v>42911.021999999997</v>
      </c>
      <c r="J51" s="33">
        <f t="shared" si="6"/>
        <v>0</v>
      </c>
      <c r="K51" s="34" t="s">
        <v>71</v>
      </c>
      <c r="L51" s="25"/>
    </row>
    <row r="52" spans="1:12" x14ac:dyDescent="0.25">
      <c r="A52" s="18"/>
      <c r="B52" s="28" t="s">
        <v>90</v>
      </c>
      <c r="C52" s="29"/>
      <c r="D52" s="26">
        <v>30427.815599999998</v>
      </c>
      <c r="E52" s="37">
        <v>0</v>
      </c>
      <c r="F52" s="37">
        <v>0</v>
      </c>
      <c r="G52" s="27"/>
      <c r="H52" s="33">
        <f t="shared" si="7"/>
        <v>30427.815599999998</v>
      </c>
      <c r="I52" s="33">
        <f t="shared" si="5"/>
        <v>28830.486806970355</v>
      </c>
      <c r="J52" s="33">
        <f t="shared" si="6"/>
        <v>1597.3287930296426</v>
      </c>
      <c r="K52" s="34"/>
      <c r="L52" s="25">
        <f>$J$103</f>
        <v>5.2495677442900068E-2</v>
      </c>
    </row>
    <row r="53" spans="1:12" x14ac:dyDescent="0.25">
      <c r="A53" s="18"/>
      <c r="B53" s="28" t="s">
        <v>18</v>
      </c>
      <c r="C53" s="29"/>
      <c r="D53" s="26">
        <v>180048.79680899999</v>
      </c>
      <c r="E53" s="37">
        <v>0</v>
      </c>
      <c r="F53" s="37">
        <v>-2400</v>
      </c>
      <c r="G53" s="5" t="s">
        <v>33</v>
      </c>
      <c r="H53" s="33">
        <f t="shared" si="7"/>
        <v>177648.79680899999</v>
      </c>
      <c r="I53" s="33">
        <f t="shared" si="5"/>
        <v>177648.79680899999</v>
      </c>
      <c r="J53" s="33">
        <f t="shared" si="6"/>
        <v>0</v>
      </c>
      <c r="K53" s="34" t="s">
        <v>71</v>
      </c>
      <c r="L53" s="25"/>
    </row>
    <row r="54" spans="1:12" x14ac:dyDescent="0.25">
      <c r="A54" s="18"/>
      <c r="B54" s="28" t="s">
        <v>19</v>
      </c>
      <c r="C54" s="29"/>
      <c r="D54" s="26">
        <v>60465.531000000003</v>
      </c>
      <c r="E54" s="26">
        <v>0</v>
      </c>
      <c r="F54" s="26">
        <v>0</v>
      </c>
      <c r="G54" s="27"/>
      <c r="H54" s="33">
        <f t="shared" si="7"/>
        <v>60465.531000000003</v>
      </c>
      <c r="I54" s="33">
        <f t="shared" si="5"/>
        <v>57291.351988210328</v>
      </c>
      <c r="J54" s="33">
        <f t="shared" si="6"/>
        <v>3174.1790117896749</v>
      </c>
      <c r="K54" s="34"/>
      <c r="L54" s="25">
        <f>$J$103</f>
        <v>5.2495677442900068E-2</v>
      </c>
    </row>
    <row r="55" spans="1:12" x14ac:dyDescent="0.25">
      <c r="A55" s="18"/>
      <c r="B55" s="28" t="s">
        <v>20</v>
      </c>
      <c r="C55" s="29"/>
      <c r="D55" s="26">
        <v>29472.070110000001</v>
      </c>
      <c r="E55" s="26">
        <v>0</v>
      </c>
      <c r="F55" s="26">
        <v>0</v>
      </c>
      <c r="G55" s="27"/>
      <c r="H55" s="33">
        <f>D55+E55+F55</f>
        <v>29472.070110000001</v>
      </c>
      <c r="I55" s="33">
        <f>H55-J55</f>
        <v>29472.070110000001</v>
      </c>
      <c r="J55" s="33">
        <f>H55*L55</f>
        <v>0</v>
      </c>
      <c r="K55" s="34" t="s">
        <v>71</v>
      </c>
      <c r="L55" s="25"/>
    </row>
    <row r="56" spans="1:12" ht="15.75" x14ac:dyDescent="0.4">
      <c r="A56" s="18"/>
      <c r="B56" s="28" t="s">
        <v>67</v>
      </c>
      <c r="C56" s="29"/>
      <c r="D56" s="38">
        <v>0</v>
      </c>
      <c r="E56" s="39">
        <f>-D56</f>
        <v>0</v>
      </c>
      <c r="F56" s="39">
        <v>-107277.55500000001</v>
      </c>
      <c r="G56" s="27" t="s">
        <v>62</v>
      </c>
      <c r="H56" s="35">
        <f>D56+E56+F56</f>
        <v>-107277.55500000001</v>
      </c>
      <c r="I56" s="35">
        <f>H56-J56</f>
        <v>-107277.55500000001</v>
      </c>
      <c r="J56" s="35">
        <f>H56*L56</f>
        <v>0</v>
      </c>
      <c r="K56" s="34" t="s">
        <v>71</v>
      </c>
      <c r="L56" s="25"/>
    </row>
    <row r="57" spans="1:12" ht="15.75" x14ac:dyDescent="0.4">
      <c r="A57" s="153" t="s">
        <v>104</v>
      </c>
      <c r="B57" s="153"/>
      <c r="C57" s="23"/>
      <c r="D57" s="98">
        <f>SUM(D27:D56)</f>
        <v>1983306.4763189997</v>
      </c>
      <c r="E57" s="98">
        <f>SUM(E27:E56)</f>
        <v>-348554.52869999997</v>
      </c>
      <c r="F57" s="98">
        <f>SUM(F27:F56)</f>
        <v>-192247.3345</v>
      </c>
      <c r="G57" s="99"/>
      <c r="H57" s="98">
        <f>SUM(H27:H56)</f>
        <v>1442504.6131189999</v>
      </c>
      <c r="I57" s="98">
        <f>SUM(I27:I56)</f>
        <v>1366007.9788604898</v>
      </c>
      <c r="J57" s="98">
        <f>SUM(J27:J56)</f>
        <v>76496.634258509817</v>
      </c>
      <c r="K57" s="99"/>
      <c r="L57" s="97"/>
    </row>
    <row r="58" spans="1:12" ht="7.5" customHeight="1" x14ac:dyDescent="0.25">
      <c r="A58" s="18"/>
      <c r="B58" s="18"/>
      <c r="C58" s="23"/>
      <c r="D58" s="26"/>
      <c r="E58" s="26"/>
      <c r="F58" s="26"/>
      <c r="G58" s="27"/>
      <c r="H58" s="26"/>
      <c r="I58" s="26"/>
      <c r="J58" s="26"/>
      <c r="K58" s="27"/>
      <c r="L58" s="6"/>
    </row>
    <row r="59" spans="1:12" ht="15.75" x14ac:dyDescent="0.4">
      <c r="A59" s="153" t="s">
        <v>2</v>
      </c>
      <c r="B59" s="153"/>
      <c r="C59" s="23"/>
      <c r="D59" s="98">
        <f>D57+D25</f>
        <v>3059592.928119</v>
      </c>
      <c r="E59" s="98">
        <f>E57+E25</f>
        <v>-348554.52869999997</v>
      </c>
      <c r="F59" s="98">
        <f>F57+F25</f>
        <v>-221607.3345</v>
      </c>
      <c r="G59" s="99"/>
      <c r="H59" s="98">
        <f>H57+H25</f>
        <v>2489431.064919</v>
      </c>
      <c r="I59" s="98">
        <f>I57+I25</f>
        <v>2350936.1786154169</v>
      </c>
      <c r="J59" s="98">
        <f>J57+J25</f>
        <v>138494.88630358255</v>
      </c>
      <c r="K59" s="99"/>
      <c r="L59" s="97"/>
    </row>
    <row r="60" spans="1:12" ht="9.75" customHeight="1" thickBot="1" x14ac:dyDescent="0.3">
      <c r="A60" s="18"/>
      <c r="B60" s="18"/>
      <c r="C60" s="23"/>
      <c r="D60" s="26"/>
      <c r="E60" s="26"/>
      <c r="F60" s="26"/>
      <c r="G60" s="27"/>
      <c r="H60" s="26"/>
      <c r="I60" s="26"/>
      <c r="J60" s="26"/>
      <c r="K60" s="27"/>
      <c r="L60" s="6"/>
    </row>
    <row r="61" spans="1:12" x14ac:dyDescent="0.25">
      <c r="A61" s="164" t="s">
        <v>102</v>
      </c>
      <c r="B61" s="164"/>
      <c r="C61" s="164"/>
      <c r="D61" s="164"/>
      <c r="E61" s="164"/>
      <c r="F61" s="164"/>
      <c r="G61" s="164"/>
      <c r="H61" s="40">
        <f>H59/H12</f>
        <v>1.2763034035455507</v>
      </c>
      <c r="I61" s="40">
        <f>I59/I12</f>
        <v>1.2868775859992112</v>
      </c>
      <c r="J61" s="40">
        <f>J59/J12</f>
        <v>1.1200738087440358</v>
      </c>
      <c r="K61" s="41"/>
      <c r="L61" s="6"/>
    </row>
    <row r="62" spans="1:12" ht="14.25" thickBot="1" x14ac:dyDescent="0.3">
      <c r="A62" s="42"/>
      <c r="B62" s="42"/>
      <c r="C62" s="6"/>
      <c r="D62" s="6"/>
      <c r="E62" s="6"/>
      <c r="F62" s="6"/>
      <c r="G62" s="5"/>
      <c r="H62" s="43" t="s">
        <v>40</v>
      </c>
      <c r="I62" s="43" t="s">
        <v>41</v>
      </c>
      <c r="J62" s="43" t="s">
        <v>42</v>
      </c>
      <c r="K62" s="44"/>
      <c r="L62" s="6"/>
    </row>
    <row r="63" spans="1:12" ht="6.75" customHeight="1" x14ac:dyDescent="0.25">
      <c r="A63" s="42"/>
      <c r="B63" s="42"/>
      <c r="C63" s="6"/>
      <c r="D63" s="6"/>
      <c r="E63" s="6"/>
      <c r="F63" s="6"/>
      <c r="G63" s="5"/>
      <c r="H63" s="45"/>
      <c r="I63" s="45"/>
      <c r="J63" s="45"/>
      <c r="K63" s="44"/>
      <c r="L63" s="6"/>
    </row>
    <row r="64" spans="1:12" x14ac:dyDescent="0.25">
      <c r="A64" s="46" t="s">
        <v>105</v>
      </c>
      <c r="B64" s="18"/>
      <c r="C64" s="6"/>
      <c r="D64" s="6"/>
      <c r="E64" s="6"/>
      <c r="F64" s="6"/>
      <c r="G64" s="5"/>
      <c r="H64" s="6"/>
      <c r="I64" s="6"/>
      <c r="J64" s="6"/>
      <c r="K64" s="6"/>
      <c r="L64" s="6"/>
    </row>
    <row r="65" spans="1:12" ht="18" customHeight="1" x14ac:dyDescent="0.25">
      <c r="A65" s="42" t="s">
        <v>22</v>
      </c>
      <c r="B65" s="42" t="s">
        <v>109</v>
      </c>
      <c r="C65" s="6"/>
      <c r="D65" s="6"/>
      <c r="E65" s="6"/>
      <c r="F65" s="6"/>
      <c r="G65" s="5"/>
      <c r="H65" s="6"/>
      <c r="I65" s="6"/>
      <c r="J65" s="6"/>
      <c r="K65" s="6"/>
      <c r="L65" s="6"/>
    </row>
    <row r="66" spans="1:12" x14ac:dyDescent="0.25">
      <c r="A66" s="42" t="s">
        <v>23</v>
      </c>
      <c r="B66" s="42" t="s">
        <v>117</v>
      </c>
      <c r="C66" s="6"/>
      <c r="D66" s="6"/>
      <c r="E66" s="6"/>
      <c r="F66" s="6"/>
      <c r="G66" s="5"/>
      <c r="H66" s="6"/>
      <c r="I66" s="6"/>
      <c r="J66" s="6"/>
      <c r="K66" s="6"/>
      <c r="L66" s="6"/>
    </row>
    <row r="67" spans="1:12" x14ac:dyDescent="0.25">
      <c r="A67" s="42" t="s">
        <v>24</v>
      </c>
      <c r="B67" s="42" t="s">
        <v>91</v>
      </c>
      <c r="C67" s="6"/>
      <c r="D67" s="6"/>
      <c r="E67" s="6"/>
      <c r="F67" s="6"/>
      <c r="G67" s="5"/>
      <c r="H67" s="6"/>
      <c r="I67" s="6"/>
      <c r="J67" s="6"/>
      <c r="K67" s="6"/>
      <c r="L67" s="6"/>
    </row>
    <row r="68" spans="1:12" x14ac:dyDescent="0.25">
      <c r="A68" s="42" t="s">
        <v>25</v>
      </c>
      <c r="B68" s="42" t="s">
        <v>110</v>
      </c>
      <c r="C68" s="6"/>
      <c r="D68" s="6"/>
      <c r="E68" s="6"/>
      <c r="F68" s="6"/>
      <c r="G68" s="5"/>
      <c r="H68" s="6"/>
      <c r="I68" s="6"/>
      <c r="J68" s="6"/>
      <c r="K68" s="6"/>
      <c r="L68" s="6"/>
    </row>
    <row r="69" spans="1:12" x14ac:dyDescent="0.25">
      <c r="A69" s="42" t="s">
        <v>26</v>
      </c>
      <c r="B69" s="42" t="s">
        <v>111</v>
      </c>
      <c r="C69" s="6"/>
      <c r="D69" s="6"/>
      <c r="E69" s="6"/>
      <c r="F69" s="6"/>
      <c r="G69" s="5"/>
      <c r="H69" s="6"/>
      <c r="I69" s="6"/>
      <c r="J69" s="6"/>
      <c r="K69" s="6"/>
      <c r="L69" s="6"/>
    </row>
    <row r="70" spans="1:12" x14ac:dyDescent="0.25">
      <c r="A70" s="42" t="s">
        <v>27</v>
      </c>
      <c r="B70" s="42" t="s">
        <v>108</v>
      </c>
      <c r="C70" s="6"/>
      <c r="D70" s="6"/>
      <c r="E70" s="6"/>
      <c r="F70" s="6"/>
      <c r="G70" s="5"/>
      <c r="H70" s="6"/>
      <c r="I70" s="6"/>
      <c r="J70" s="6"/>
      <c r="K70" s="6"/>
      <c r="L70" s="6"/>
    </row>
    <row r="71" spans="1:12" x14ac:dyDescent="0.25">
      <c r="A71" s="42" t="s">
        <v>28</v>
      </c>
      <c r="B71" s="42" t="s">
        <v>112</v>
      </c>
      <c r="C71" s="6"/>
      <c r="D71" s="6"/>
      <c r="E71" s="6"/>
      <c r="F71" s="6"/>
      <c r="G71" s="5"/>
      <c r="H71" s="6"/>
      <c r="I71" s="6"/>
      <c r="J71" s="6"/>
      <c r="K71" s="6"/>
      <c r="L71" s="6"/>
    </row>
    <row r="72" spans="1:12" x14ac:dyDescent="0.25">
      <c r="A72" s="42" t="s">
        <v>29</v>
      </c>
      <c r="B72" s="42" t="s">
        <v>92</v>
      </c>
      <c r="C72" s="6"/>
      <c r="D72" s="6"/>
      <c r="E72" s="6"/>
      <c r="F72" s="6"/>
      <c r="G72" s="5"/>
      <c r="H72" s="6"/>
      <c r="I72" s="6"/>
      <c r="J72" s="6"/>
      <c r="K72" s="6"/>
      <c r="L72" s="6"/>
    </row>
    <row r="73" spans="1:12" x14ac:dyDescent="0.25">
      <c r="A73" s="42" t="s">
        <v>30</v>
      </c>
      <c r="B73" s="42" t="s">
        <v>93</v>
      </c>
      <c r="C73" s="6"/>
      <c r="D73" s="6"/>
      <c r="E73" s="6"/>
      <c r="F73" s="6"/>
      <c r="G73" s="5"/>
      <c r="H73" s="6"/>
      <c r="I73" s="6"/>
      <c r="J73" s="6"/>
      <c r="K73" s="6"/>
      <c r="L73" s="6"/>
    </row>
    <row r="74" spans="1:12" x14ac:dyDescent="0.25">
      <c r="A74" s="42" t="s">
        <v>31</v>
      </c>
      <c r="B74" s="42" t="s">
        <v>113</v>
      </c>
      <c r="C74" s="6"/>
      <c r="D74" s="6"/>
      <c r="E74" s="6"/>
      <c r="F74" s="6"/>
      <c r="G74" s="5"/>
      <c r="H74" s="6"/>
      <c r="I74" s="6"/>
      <c r="J74" s="6"/>
      <c r="K74" s="6"/>
      <c r="L74" s="6"/>
    </row>
    <row r="75" spans="1:12" x14ac:dyDescent="0.25">
      <c r="A75" s="42" t="s">
        <v>32</v>
      </c>
      <c r="B75" s="42" t="s">
        <v>114</v>
      </c>
      <c r="C75" s="6"/>
      <c r="D75" s="6"/>
      <c r="E75" s="6"/>
      <c r="F75" s="6"/>
      <c r="G75" s="5"/>
      <c r="H75" s="6"/>
      <c r="I75" s="6"/>
      <c r="J75" s="6"/>
      <c r="K75" s="6"/>
      <c r="L75" s="6"/>
    </row>
    <row r="76" spans="1:12" x14ac:dyDescent="0.25">
      <c r="A76" s="42" t="s">
        <v>33</v>
      </c>
      <c r="B76" s="42" t="s">
        <v>115</v>
      </c>
      <c r="C76" s="6"/>
      <c r="D76" s="6"/>
      <c r="E76" s="6"/>
      <c r="F76" s="6"/>
      <c r="G76" s="5"/>
      <c r="H76" s="6"/>
      <c r="I76" s="6"/>
      <c r="J76" s="6"/>
      <c r="K76" s="6"/>
      <c r="L76" s="6"/>
    </row>
    <row r="77" spans="1:12" x14ac:dyDescent="0.25">
      <c r="A77" s="42" t="s">
        <v>62</v>
      </c>
      <c r="B77" s="42" t="s">
        <v>116</v>
      </c>
      <c r="C77" s="6"/>
      <c r="D77" s="6"/>
      <c r="E77" s="6"/>
      <c r="F77" s="6"/>
      <c r="G77" s="5"/>
      <c r="H77" s="6"/>
      <c r="I77" s="6"/>
      <c r="J77" s="6"/>
      <c r="K77" s="6"/>
      <c r="L77" s="6"/>
    </row>
    <row r="78" spans="1:12" x14ac:dyDescent="0.25">
      <c r="A78" s="42" t="s">
        <v>63</v>
      </c>
      <c r="B78" s="42" t="s">
        <v>74</v>
      </c>
      <c r="C78" s="6"/>
      <c r="D78" s="6"/>
      <c r="E78" s="6"/>
      <c r="F78" s="6"/>
      <c r="G78" s="5"/>
      <c r="H78" s="6"/>
      <c r="I78" s="6"/>
      <c r="J78" s="6"/>
      <c r="K78" s="6"/>
      <c r="L78" s="6"/>
    </row>
    <row r="79" spans="1:12" x14ac:dyDescent="0.25">
      <c r="A79" s="42" t="s">
        <v>66</v>
      </c>
      <c r="B79" s="42" t="s">
        <v>75</v>
      </c>
      <c r="C79" s="6"/>
      <c r="D79" s="6"/>
      <c r="E79" s="6"/>
      <c r="F79" s="6"/>
      <c r="G79" s="5"/>
      <c r="H79" s="6"/>
      <c r="I79" s="6"/>
      <c r="J79" s="6"/>
      <c r="K79" s="6"/>
      <c r="L79" s="6"/>
    </row>
    <row r="80" spans="1:12" x14ac:dyDescent="0.25">
      <c r="A80" s="42" t="s">
        <v>71</v>
      </c>
      <c r="B80" s="42" t="s">
        <v>76</v>
      </c>
      <c r="C80" s="6"/>
      <c r="D80" s="6"/>
      <c r="E80" s="6"/>
      <c r="F80" s="6"/>
      <c r="G80" s="5"/>
      <c r="H80" s="6"/>
      <c r="I80" s="6"/>
      <c r="J80" s="6"/>
      <c r="K80" s="6"/>
      <c r="L80" s="6"/>
    </row>
    <row r="81" spans="1:12" x14ac:dyDescent="0.25">
      <c r="A81" s="42"/>
      <c r="B81" s="42"/>
      <c r="C81" s="6"/>
      <c r="D81" s="6"/>
      <c r="E81" s="6"/>
      <c r="F81" s="6"/>
      <c r="G81" s="5"/>
      <c r="H81" s="6"/>
      <c r="I81" s="6"/>
      <c r="J81" s="6"/>
      <c r="K81" s="5"/>
      <c r="L81" s="6"/>
    </row>
    <row r="82" spans="1:12" x14ac:dyDescent="0.25">
      <c r="A82" s="42"/>
      <c r="B82" s="42"/>
      <c r="C82" s="6"/>
      <c r="D82" s="6"/>
      <c r="E82" s="6"/>
      <c r="F82" s="6"/>
      <c r="G82" s="5"/>
      <c r="H82" s="6"/>
      <c r="I82" s="47"/>
      <c r="J82" s="6"/>
      <c r="K82" s="5"/>
      <c r="L82" s="6"/>
    </row>
    <row r="83" spans="1:12" x14ac:dyDescent="0.25">
      <c r="A83" s="42"/>
      <c r="B83" s="161" t="s">
        <v>64</v>
      </c>
      <c r="C83" s="162"/>
      <c r="D83" s="162"/>
      <c r="E83" s="162"/>
      <c r="F83" s="162"/>
      <c r="G83" s="162"/>
      <c r="H83" s="162"/>
      <c r="I83" s="162"/>
      <c r="J83" s="163"/>
      <c r="K83" s="5"/>
      <c r="L83" s="6"/>
    </row>
    <row r="84" spans="1:12" x14ac:dyDescent="0.25">
      <c r="A84" s="42"/>
      <c r="B84" s="48"/>
      <c r="C84" s="49"/>
      <c r="D84" s="107"/>
      <c r="E84" s="108"/>
      <c r="F84" s="108"/>
      <c r="G84" s="108"/>
      <c r="H84" s="108"/>
      <c r="I84" s="108"/>
      <c r="J84" s="109"/>
      <c r="K84" s="5"/>
      <c r="L84" s="6"/>
    </row>
    <row r="85" spans="1:12" x14ac:dyDescent="0.25">
      <c r="A85" s="42"/>
      <c r="B85" s="51"/>
      <c r="C85" s="19"/>
      <c r="D85" s="101"/>
      <c r="E85" s="94" t="s">
        <v>49</v>
      </c>
      <c r="F85" s="94" t="s">
        <v>65</v>
      </c>
      <c r="G85" s="110"/>
      <c r="H85" s="94" t="s">
        <v>94</v>
      </c>
      <c r="I85" s="94" t="s">
        <v>55</v>
      </c>
      <c r="J85" s="111" t="s">
        <v>106</v>
      </c>
      <c r="K85" s="5"/>
      <c r="L85" s="6"/>
    </row>
    <row r="86" spans="1:12" x14ac:dyDescent="0.25">
      <c r="A86" s="42"/>
      <c r="B86" s="52" t="s">
        <v>59</v>
      </c>
      <c r="C86" s="6"/>
      <c r="D86" s="94" t="s">
        <v>45</v>
      </c>
      <c r="E86" s="94" t="s">
        <v>54</v>
      </c>
      <c r="F86" s="94" t="s">
        <v>53</v>
      </c>
      <c r="G86" s="94"/>
      <c r="H86" s="94" t="s">
        <v>53</v>
      </c>
      <c r="I86" s="94" t="s">
        <v>53</v>
      </c>
      <c r="J86" s="111" t="s">
        <v>50</v>
      </c>
      <c r="K86" s="5"/>
      <c r="L86" s="6"/>
    </row>
    <row r="87" spans="1:12" x14ac:dyDescent="0.25">
      <c r="A87" s="42"/>
      <c r="B87" s="52" t="s">
        <v>56</v>
      </c>
      <c r="C87" s="6"/>
      <c r="D87" s="19">
        <v>0</v>
      </c>
      <c r="E87" s="19">
        <v>10920</v>
      </c>
      <c r="F87" s="19">
        <v>0</v>
      </c>
      <c r="G87" s="19"/>
      <c r="H87" s="19">
        <v>0</v>
      </c>
      <c r="I87" s="19">
        <v>0</v>
      </c>
      <c r="J87" s="53">
        <f>SUM(D87:I87)</f>
        <v>10920</v>
      </c>
      <c r="K87" s="5"/>
      <c r="L87" s="6"/>
    </row>
    <row r="88" spans="1:12" x14ac:dyDescent="0.25">
      <c r="A88" s="42"/>
      <c r="B88" s="52" t="s">
        <v>57</v>
      </c>
      <c r="C88" s="6"/>
      <c r="D88" s="19">
        <v>50176</v>
      </c>
      <c r="E88" s="19">
        <v>3136</v>
      </c>
      <c r="F88" s="19">
        <v>7500</v>
      </c>
      <c r="G88" s="19"/>
      <c r="H88" s="19">
        <v>2620</v>
      </c>
      <c r="I88" s="19">
        <v>4928</v>
      </c>
      <c r="J88" s="53">
        <f>SUM(D88:I88)</f>
        <v>68360</v>
      </c>
      <c r="K88" s="5"/>
      <c r="L88" s="6"/>
    </row>
    <row r="89" spans="1:12" x14ac:dyDescent="0.25">
      <c r="A89" s="42"/>
      <c r="B89" s="52" t="s">
        <v>68</v>
      </c>
      <c r="C89" s="6"/>
      <c r="D89" s="19">
        <v>41216</v>
      </c>
      <c r="E89" s="19">
        <v>2576</v>
      </c>
      <c r="F89" s="19">
        <v>3500</v>
      </c>
      <c r="G89" s="19"/>
      <c r="H89" s="19">
        <v>1965.6</v>
      </c>
      <c r="I89" s="19">
        <v>4048</v>
      </c>
      <c r="J89" s="53">
        <f>SUM(D89:I89)</f>
        <v>53305.599999999999</v>
      </c>
      <c r="K89" s="5"/>
      <c r="L89" s="6"/>
    </row>
    <row r="90" spans="1:12" ht="15.75" x14ac:dyDescent="0.4">
      <c r="A90" s="42"/>
      <c r="B90" s="52" t="s">
        <v>58</v>
      </c>
      <c r="C90" s="6"/>
      <c r="D90" s="54">
        <v>32256</v>
      </c>
      <c r="E90" s="54">
        <v>2016</v>
      </c>
      <c r="F90" s="54">
        <v>1500</v>
      </c>
      <c r="G90" s="54"/>
      <c r="H90" s="54">
        <v>1684.8</v>
      </c>
      <c r="I90" s="54">
        <v>3168</v>
      </c>
      <c r="J90" s="55">
        <f>SUM(D90:I90)</f>
        <v>40624.800000000003</v>
      </c>
      <c r="K90" s="5"/>
      <c r="L90" s="6"/>
    </row>
    <row r="91" spans="1:12" ht="15.75" x14ac:dyDescent="0.4">
      <c r="A91" s="42"/>
      <c r="B91" s="56"/>
      <c r="C91" s="6"/>
      <c r="D91" s="100">
        <f>SUM(D87:D90)</f>
        <v>123648</v>
      </c>
      <c r="E91" s="100">
        <f>SUM(E87:E90)</f>
        <v>18648</v>
      </c>
      <c r="F91" s="100">
        <f>SUM(F87:F90)</f>
        <v>12500</v>
      </c>
      <c r="G91" s="101"/>
      <c r="H91" s="100">
        <f>SUM(H87:H90)</f>
        <v>6270.4000000000005</v>
      </c>
      <c r="I91" s="100">
        <f>SUM(I87:I90)</f>
        <v>12144</v>
      </c>
      <c r="J91" s="102">
        <f>SUM(J87:J90)</f>
        <v>173210.40000000002</v>
      </c>
      <c r="K91" s="5"/>
      <c r="L91" s="6"/>
    </row>
    <row r="92" spans="1:12" x14ac:dyDescent="0.25">
      <c r="A92" s="42"/>
      <c r="B92" s="57"/>
      <c r="C92" s="58"/>
      <c r="D92" s="58"/>
      <c r="E92" s="58"/>
      <c r="F92" s="58"/>
      <c r="G92" s="59"/>
      <c r="H92" s="58"/>
      <c r="I92" s="59"/>
      <c r="J92" s="60"/>
      <c r="K92" s="5"/>
      <c r="L92" s="6"/>
    </row>
    <row r="93" spans="1:12" x14ac:dyDescent="0.25">
      <c r="A93" s="42"/>
      <c r="B93" s="42"/>
      <c r="C93" s="6"/>
      <c r="D93" s="6"/>
      <c r="E93" s="6"/>
      <c r="F93" s="6"/>
      <c r="G93" s="5"/>
      <c r="H93" s="6"/>
      <c r="I93" s="6"/>
      <c r="J93" s="6"/>
      <c r="K93" s="5"/>
      <c r="L93" s="6"/>
    </row>
    <row r="94" spans="1:12" x14ac:dyDescent="0.25">
      <c r="A94" s="42"/>
      <c r="B94" s="42"/>
      <c r="C94" s="6"/>
      <c r="D94" s="6"/>
      <c r="E94" s="6"/>
      <c r="F94" s="6"/>
      <c r="G94" s="5"/>
      <c r="H94" s="6"/>
      <c r="I94" s="6"/>
      <c r="J94" s="6"/>
      <c r="K94" s="5"/>
      <c r="L94" s="6"/>
    </row>
    <row r="95" spans="1:12" ht="15.75" customHeight="1" x14ac:dyDescent="0.25">
      <c r="A95" s="42"/>
      <c r="B95" s="158" t="s">
        <v>69</v>
      </c>
      <c r="C95" s="159"/>
      <c r="D95" s="160"/>
      <c r="E95" s="61"/>
      <c r="F95" s="158" t="s">
        <v>70</v>
      </c>
      <c r="G95" s="159"/>
      <c r="H95" s="159"/>
      <c r="I95" s="159"/>
      <c r="J95" s="160"/>
      <c r="K95" s="44"/>
      <c r="L95" s="6"/>
    </row>
    <row r="96" spans="1:12" ht="15.75" x14ac:dyDescent="0.4">
      <c r="A96" s="42"/>
      <c r="B96" s="62" t="s">
        <v>43</v>
      </c>
      <c r="C96" s="63"/>
      <c r="D96" s="64">
        <f>D91</f>
        <v>123648</v>
      </c>
      <c r="E96" s="61"/>
      <c r="F96" s="65"/>
      <c r="G96" s="66"/>
      <c r="H96" s="66"/>
      <c r="I96" s="67" t="s">
        <v>40</v>
      </c>
      <c r="J96" s="68" t="s">
        <v>42</v>
      </c>
      <c r="K96" s="69"/>
      <c r="L96" s="6"/>
    </row>
    <row r="97" spans="1:12" x14ac:dyDescent="0.25">
      <c r="A97" s="42"/>
      <c r="B97" s="70"/>
      <c r="C97" s="71"/>
      <c r="D97" s="72" t="s">
        <v>44</v>
      </c>
      <c r="E97" s="61"/>
      <c r="F97" s="73"/>
      <c r="G97" s="6"/>
      <c r="H97" s="74" t="s">
        <v>45</v>
      </c>
      <c r="I97" s="26">
        <f>H12</f>
        <v>1950501</v>
      </c>
      <c r="J97" s="75">
        <f>D91</f>
        <v>123648</v>
      </c>
      <c r="K97" s="76"/>
      <c r="L97" s="6"/>
    </row>
    <row r="98" spans="1:12" ht="15.75" x14ac:dyDescent="0.4">
      <c r="A98" s="42"/>
      <c r="B98" s="70" t="s">
        <v>46</v>
      </c>
      <c r="C98" s="71"/>
      <c r="D98" s="55">
        <f>H12</f>
        <v>1950501</v>
      </c>
      <c r="E98" s="61"/>
      <c r="F98" s="73"/>
      <c r="G98" s="6"/>
      <c r="H98" s="74" t="s">
        <v>47</v>
      </c>
      <c r="I98" s="26">
        <f>H18</f>
        <v>253565.13</v>
      </c>
      <c r="J98" s="75">
        <f>I91</f>
        <v>12144</v>
      </c>
      <c r="K98" s="76"/>
      <c r="L98" s="6"/>
    </row>
    <row r="99" spans="1:12" ht="15.75" x14ac:dyDescent="0.4">
      <c r="A99" s="42"/>
      <c r="B99" s="70" t="s">
        <v>48</v>
      </c>
      <c r="C99" s="71"/>
      <c r="D99" s="103">
        <f>D96/D98</f>
        <v>6.3392943659090664E-2</v>
      </c>
      <c r="E99" s="61"/>
      <c r="F99" s="73"/>
      <c r="G99" s="6"/>
      <c r="H99" s="74" t="s">
        <v>49</v>
      </c>
      <c r="I99" s="38">
        <f>H28</f>
        <v>737890.38</v>
      </c>
      <c r="J99" s="77">
        <f>E91</f>
        <v>18648</v>
      </c>
      <c r="K99" s="78"/>
      <c r="L99" s="6"/>
    </row>
    <row r="100" spans="1:12" ht="15.75" x14ac:dyDescent="0.4">
      <c r="A100" s="42"/>
      <c r="B100" s="79"/>
      <c r="C100" s="80"/>
      <c r="D100" s="81"/>
      <c r="E100" s="61"/>
      <c r="F100" s="73"/>
      <c r="G100" s="6"/>
      <c r="H100" s="104" t="s">
        <v>50</v>
      </c>
      <c r="I100" s="105">
        <f>SUM(I97:I99)</f>
        <v>2941956.51</v>
      </c>
      <c r="J100" s="106">
        <f>SUM(J97:J99)</f>
        <v>154440</v>
      </c>
      <c r="K100" s="78"/>
      <c r="L100" s="6"/>
    </row>
    <row r="101" spans="1:12" x14ac:dyDescent="0.25">
      <c r="A101" s="42"/>
      <c r="B101" s="45"/>
      <c r="C101" s="45"/>
      <c r="D101" s="61"/>
      <c r="E101" s="61"/>
      <c r="F101" s="82"/>
      <c r="G101" s="6"/>
      <c r="H101" s="6"/>
      <c r="I101" s="6"/>
      <c r="J101" s="72" t="s">
        <v>44</v>
      </c>
      <c r="K101" s="76"/>
      <c r="L101" s="6"/>
    </row>
    <row r="102" spans="1:12" ht="15.75" x14ac:dyDescent="0.4">
      <c r="A102" s="42"/>
      <c r="B102" s="83"/>
      <c r="C102" s="83"/>
      <c r="D102" s="83"/>
      <c r="E102" s="83"/>
      <c r="F102" s="73"/>
      <c r="G102" s="6"/>
      <c r="H102" s="71" t="s">
        <v>51</v>
      </c>
      <c r="I102" s="6"/>
      <c r="J102" s="77">
        <f>I100</f>
        <v>2941956.51</v>
      </c>
      <c r="K102" s="84"/>
      <c r="L102" s="6"/>
    </row>
    <row r="103" spans="1:12" ht="17.25" x14ac:dyDescent="0.4">
      <c r="A103" s="42"/>
      <c r="B103" s="61"/>
      <c r="C103" s="83"/>
      <c r="D103" s="83"/>
      <c r="E103" s="83"/>
      <c r="F103" s="85"/>
      <c r="G103" s="6"/>
      <c r="H103" s="74" t="s">
        <v>52</v>
      </c>
      <c r="I103" s="6"/>
      <c r="J103" s="103">
        <f>J100/J102</f>
        <v>5.2495677442900068E-2</v>
      </c>
      <c r="K103" s="78"/>
      <c r="L103" s="6"/>
    </row>
    <row r="104" spans="1:12" ht="15.75" x14ac:dyDescent="0.3">
      <c r="A104" s="42"/>
      <c r="B104" s="83"/>
      <c r="C104" s="83"/>
      <c r="D104" s="83"/>
      <c r="E104" s="83"/>
      <c r="F104" s="86"/>
      <c r="G104" s="87"/>
      <c r="H104" s="87"/>
      <c r="I104" s="87"/>
      <c r="J104" s="88"/>
      <c r="K104" s="89"/>
      <c r="L104" s="6"/>
    </row>
    <row r="105" spans="1:12" x14ac:dyDescent="0.25">
      <c r="A105" s="42"/>
      <c r="B105" s="83"/>
      <c r="C105" s="83"/>
      <c r="D105" s="83"/>
      <c r="E105" s="83"/>
      <c r="F105" s="6"/>
      <c r="G105" s="6"/>
      <c r="H105" s="6"/>
      <c r="I105" s="6"/>
      <c r="J105" s="6"/>
      <c r="K105" s="76"/>
      <c r="L105" s="6"/>
    </row>
    <row r="106" spans="1:12" x14ac:dyDescent="0.25">
      <c r="A106" s="42"/>
      <c r="B106" s="83"/>
      <c r="C106" s="83"/>
      <c r="D106" s="90"/>
      <c r="E106" s="44"/>
      <c r="F106" s="22"/>
      <c r="G106" s="83"/>
      <c r="H106" s="83"/>
      <c r="I106" s="83"/>
      <c r="J106" s="83"/>
      <c r="K106" s="84"/>
      <c r="L106" s="6"/>
    </row>
    <row r="107" spans="1:12" x14ac:dyDescent="0.25">
      <c r="A107" s="42"/>
      <c r="B107" s="91"/>
      <c r="C107" s="61"/>
      <c r="D107" s="61"/>
      <c r="E107" s="61"/>
      <c r="F107" s="61"/>
      <c r="G107" s="61"/>
      <c r="H107" s="61"/>
      <c r="I107" s="61"/>
      <c r="J107" s="83"/>
      <c r="K107" s="84"/>
      <c r="L107" s="6"/>
    </row>
  </sheetData>
  <mergeCells count="19">
    <mergeCell ref="A6:L6"/>
    <mergeCell ref="A3:M3"/>
    <mergeCell ref="A1:L1"/>
    <mergeCell ref="A12:B12"/>
    <mergeCell ref="I7:L7"/>
    <mergeCell ref="B95:D95"/>
    <mergeCell ref="F95:J95"/>
    <mergeCell ref="B83:J83"/>
    <mergeCell ref="A61:G61"/>
    <mergeCell ref="A4:M4"/>
    <mergeCell ref="A5:M5"/>
    <mergeCell ref="A7:B7"/>
    <mergeCell ref="A8:B8"/>
    <mergeCell ref="A9:B9"/>
    <mergeCell ref="A14:B14"/>
    <mergeCell ref="A25:B25"/>
    <mergeCell ref="A27:B27"/>
    <mergeCell ref="A57:B57"/>
    <mergeCell ref="A59:B59"/>
  </mergeCells>
  <phoneticPr fontId="0" type="noConversion"/>
  <printOptions horizontalCentered="1"/>
  <pageMargins left="0.25" right="0.25" top="0.25" bottom="0.25" header="0.17" footer="0.17"/>
  <pageSetup scale="68" firstPageNumber="2" fitToHeight="0" orientation="portrait" r:id="rId1"/>
  <headerFooter alignWithMargins="0">
    <oddFooter>&amp;L&amp;"Franklin Gothic Book,Regular"&amp;9January 2020&amp;C&amp;"Franklin Gothic Book,Regular"&amp;9Page &amp;P of &amp;N&amp;R&amp;G</oddFooter>
  </headerFooter>
  <rowBreaks count="1" manualBreakCount="1">
    <brk id="81" max="12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27"/>
  <sheetViews>
    <sheetView showGridLines="0" tabSelected="1" zoomScale="95" zoomScaleNormal="100" workbookViewId="0">
      <selection activeCell="E36" sqref="E36"/>
    </sheetView>
  </sheetViews>
  <sheetFormatPr defaultRowHeight="13.5" x14ac:dyDescent="0.25"/>
  <cols>
    <col min="1" max="1" width="2.875" style="151" customWidth="1"/>
    <col min="2" max="2" width="26.375" style="151" customWidth="1"/>
    <col min="3" max="3" width="1.375" style="115" bestFit="1" customWidth="1"/>
    <col min="4" max="5" width="12.375" style="115" customWidth="1"/>
    <col min="6" max="6" width="11.25" style="115" customWidth="1"/>
    <col min="7" max="7" width="3.125" style="3" bestFit="1" customWidth="1"/>
    <col min="8" max="8" width="13.25" style="115" customWidth="1"/>
    <col min="9" max="9" width="14.125" style="115" customWidth="1"/>
    <col min="10" max="10" width="13.5" style="115" customWidth="1"/>
    <col min="11" max="11" width="3.125" style="115" customWidth="1"/>
    <col min="12" max="16384" width="9" style="115"/>
  </cols>
  <sheetData>
    <row r="1" spans="1:11" s="166" customFormat="1" ht="30" customHeight="1" thickTop="1" thickBot="1" x14ac:dyDescent="0.3">
      <c r="A1" s="165" t="s">
        <v>118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spans="1:11" ht="14.25" thickTop="1" x14ac:dyDescent="0.25">
      <c r="A2" s="112"/>
      <c r="B2" s="112"/>
      <c r="C2" s="113"/>
      <c r="D2" s="113"/>
      <c r="E2" s="113"/>
      <c r="F2" s="113"/>
      <c r="G2" s="5"/>
      <c r="H2" s="113"/>
      <c r="I2" s="114"/>
      <c r="J2" s="113"/>
      <c r="K2" s="5"/>
    </row>
    <row r="3" spans="1:11" x14ac:dyDescent="0.25">
      <c r="A3" s="112"/>
      <c r="B3" s="161" t="s">
        <v>64</v>
      </c>
      <c r="C3" s="162"/>
      <c r="D3" s="162"/>
      <c r="E3" s="162"/>
      <c r="F3" s="162"/>
      <c r="G3" s="162"/>
      <c r="H3" s="162"/>
      <c r="I3" s="162"/>
      <c r="J3" s="163"/>
      <c r="K3" s="5"/>
    </row>
    <row r="4" spans="1:11" x14ac:dyDescent="0.25">
      <c r="A4" s="112"/>
      <c r="B4" s="48"/>
      <c r="C4" s="116"/>
      <c r="D4" s="116"/>
      <c r="E4" s="50"/>
      <c r="F4" s="50"/>
      <c r="G4" s="50"/>
      <c r="H4" s="50"/>
      <c r="I4" s="50"/>
      <c r="J4" s="117"/>
      <c r="K4" s="5"/>
    </row>
    <row r="5" spans="1:11" x14ac:dyDescent="0.25">
      <c r="A5" s="112"/>
      <c r="B5" s="118"/>
      <c r="C5" s="119"/>
      <c r="D5" s="119"/>
      <c r="E5" s="94" t="s">
        <v>49</v>
      </c>
      <c r="F5" s="94" t="s">
        <v>65</v>
      </c>
      <c r="G5" s="120"/>
      <c r="H5" s="94" t="s">
        <v>94</v>
      </c>
      <c r="I5" s="94" t="s">
        <v>107</v>
      </c>
      <c r="J5" s="111" t="s">
        <v>106</v>
      </c>
      <c r="K5" s="5"/>
    </row>
    <row r="6" spans="1:11" ht="15.75" x14ac:dyDescent="0.4">
      <c r="A6" s="112"/>
      <c r="B6" s="121" t="s">
        <v>59</v>
      </c>
      <c r="C6" s="120"/>
      <c r="D6" s="122" t="s">
        <v>45</v>
      </c>
      <c r="E6" s="122" t="s">
        <v>54</v>
      </c>
      <c r="F6" s="122" t="s">
        <v>53</v>
      </c>
      <c r="G6" s="94"/>
      <c r="H6" s="122" t="s">
        <v>53</v>
      </c>
      <c r="I6" s="122" t="s">
        <v>53</v>
      </c>
      <c r="J6" s="123" t="s">
        <v>50</v>
      </c>
      <c r="K6" s="5"/>
    </row>
    <row r="7" spans="1:11" x14ac:dyDescent="0.25">
      <c r="A7" s="112"/>
      <c r="B7" s="124" t="s">
        <v>56</v>
      </c>
      <c r="C7" s="113"/>
      <c r="D7" s="125">
        <v>0</v>
      </c>
      <c r="E7" s="125">
        <v>10920</v>
      </c>
      <c r="F7" s="125">
        <v>0</v>
      </c>
      <c r="G7" s="125"/>
      <c r="H7" s="125">
        <v>0</v>
      </c>
      <c r="I7" s="125">
        <v>0</v>
      </c>
      <c r="J7" s="126">
        <f>+D7+E7+F7+H7+I7</f>
        <v>10920</v>
      </c>
      <c r="K7" s="5"/>
    </row>
    <row r="8" spans="1:11" x14ac:dyDescent="0.25">
      <c r="A8" s="112"/>
      <c r="B8" s="124" t="s">
        <v>57</v>
      </c>
      <c r="C8" s="113"/>
      <c r="D8" s="125">
        <v>50176</v>
      </c>
      <c r="E8" s="125">
        <v>3136</v>
      </c>
      <c r="F8" s="125">
        <v>7500</v>
      </c>
      <c r="G8" s="125"/>
      <c r="H8" s="125">
        <v>2620</v>
      </c>
      <c r="I8" s="125">
        <v>4928</v>
      </c>
      <c r="J8" s="126">
        <f>+D8+E8+F8+H8+I8</f>
        <v>68360</v>
      </c>
      <c r="K8" s="5"/>
    </row>
    <row r="9" spans="1:11" x14ac:dyDescent="0.25">
      <c r="A9" s="112"/>
      <c r="B9" s="124" t="s">
        <v>68</v>
      </c>
      <c r="C9" s="113"/>
      <c r="D9" s="125">
        <v>41216</v>
      </c>
      <c r="E9" s="125">
        <v>2576</v>
      </c>
      <c r="F9" s="125">
        <v>3500</v>
      </c>
      <c r="G9" s="125"/>
      <c r="H9" s="125">
        <v>1965.6</v>
      </c>
      <c r="I9" s="125">
        <v>4048</v>
      </c>
      <c r="J9" s="126">
        <f>+D9+E9+F9+H9+I9</f>
        <v>53305.599999999999</v>
      </c>
      <c r="K9" s="5"/>
    </row>
    <row r="10" spans="1:11" ht="15.75" x14ac:dyDescent="0.4">
      <c r="A10" s="112"/>
      <c r="B10" s="124" t="s">
        <v>58</v>
      </c>
      <c r="C10" s="113"/>
      <c r="D10" s="127">
        <v>32256</v>
      </c>
      <c r="E10" s="127">
        <v>2016</v>
      </c>
      <c r="F10" s="127">
        <v>1500</v>
      </c>
      <c r="G10" s="127"/>
      <c r="H10" s="127">
        <v>1684.8</v>
      </c>
      <c r="I10" s="127">
        <v>3168</v>
      </c>
      <c r="J10" s="128">
        <f>+D10+E10+F10+H10+I10</f>
        <v>40624.800000000003</v>
      </c>
      <c r="K10" s="5"/>
    </row>
    <row r="11" spans="1:11" ht="15.75" x14ac:dyDescent="0.4">
      <c r="A11" s="112"/>
      <c r="B11" s="129"/>
      <c r="C11" s="113"/>
      <c r="D11" s="130">
        <v>123648</v>
      </c>
      <c r="E11" s="130">
        <v>18648</v>
      </c>
      <c r="F11" s="130">
        <v>12500</v>
      </c>
      <c r="G11" s="119"/>
      <c r="H11" s="130">
        <v>6270.4000000000005</v>
      </c>
      <c r="I11" s="130">
        <v>12144</v>
      </c>
      <c r="J11" s="131">
        <f>SUM(J7:J10)</f>
        <v>173210.40000000002</v>
      </c>
      <c r="K11" s="5"/>
    </row>
    <row r="12" spans="1:11" x14ac:dyDescent="0.25">
      <c r="A12" s="112"/>
      <c r="B12" s="132"/>
      <c r="C12" s="133"/>
      <c r="D12" s="133"/>
      <c r="E12" s="133"/>
      <c r="F12" s="133"/>
      <c r="G12" s="134"/>
      <c r="H12" s="133"/>
      <c r="I12" s="134"/>
      <c r="J12" s="135"/>
      <c r="K12" s="5"/>
    </row>
    <row r="13" spans="1:11" x14ac:dyDescent="0.25">
      <c r="A13" s="112"/>
      <c r="B13" s="112"/>
      <c r="C13" s="113"/>
      <c r="D13" s="113"/>
      <c r="E13" s="113"/>
      <c r="F13" s="113"/>
      <c r="G13" s="5"/>
      <c r="H13" s="113"/>
      <c r="I13" s="113"/>
      <c r="J13" s="113"/>
      <c r="K13" s="5"/>
    </row>
    <row r="14" spans="1:11" x14ac:dyDescent="0.25">
      <c r="A14" s="112"/>
      <c r="B14" s="112"/>
      <c r="C14" s="113"/>
      <c r="D14" s="113"/>
      <c r="E14" s="113"/>
      <c r="F14" s="113"/>
      <c r="G14" s="5"/>
      <c r="H14" s="113"/>
      <c r="I14" s="113"/>
      <c r="J14" s="113"/>
      <c r="K14" s="5"/>
    </row>
    <row r="15" spans="1:11" ht="15.75" customHeight="1" x14ac:dyDescent="0.25">
      <c r="A15" s="112"/>
      <c r="B15" s="158" t="s">
        <v>69</v>
      </c>
      <c r="C15" s="159"/>
      <c r="D15" s="160"/>
      <c r="E15" s="136"/>
      <c r="F15" s="158" t="s">
        <v>70</v>
      </c>
      <c r="G15" s="159"/>
      <c r="H15" s="159"/>
      <c r="I15" s="159"/>
      <c r="J15" s="160"/>
      <c r="K15" s="44"/>
    </row>
    <row r="16" spans="1:11" ht="15.75" x14ac:dyDescent="0.4">
      <c r="A16" s="112"/>
      <c r="B16" s="62" t="s">
        <v>43</v>
      </c>
      <c r="C16" s="63"/>
      <c r="D16" s="137">
        <v>123648</v>
      </c>
      <c r="E16" s="136"/>
      <c r="F16" s="65"/>
      <c r="G16" s="66"/>
      <c r="H16" s="66"/>
      <c r="I16" s="67" t="s">
        <v>40</v>
      </c>
      <c r="J16" s="68" t="s">
        <v>42</v>
      </c>
      <c r="K16" s="69"/>
    </row>
    <row r="17" spans="1:11" x14ac:dyDescent="0.25">
      <c r="A17" s="112"/>
      <c r="B17" s="70"/>
      <c r="C17" s="71"/>
      <c r="D17" s="72" t="s">
        <v>44</v>
      </c>
      <c r="E17" s="136"/>
      <c r="F17" s="73"/>
      <c r="G17" s="113"/>
      <c r="H17" s="74" t="s">
        <v>45</v>
      </c>
      <c r="I17" s="138">
        <v>1950501</v>
      </c>
      <c r="J17" s="139">
        <v>123648</v>
      </c>
      <c r="K17" s="76"/>
    </row>
    <row r="18" spans="1:11" x14ac:dyDescent="0.25">
      <c r="A18" s="112"/>
      <c r="B18" s="70" t="s">
        <v>46</v>
      </c>
      <c r="C18" s="71"/>
      <c r="D18" s="126">
        <v>1950501</v>
      </c>
      <c r="E18" s="136"/>
      <c r="F18" s="73"/>
      <c r="G18" s="113"/>
      <c r="H18" s="74" t="s">
        <v>47</v>
      </c>
      <c r="I18" s="138">
        <v>253565.13</v>
      </c>
      <c r="J18" s="139">
        <v>12144</v>
      </c>
      <c r="K18" s="76"/>
    </row>
    <row r="19" spans="1:11" ht="16.5" thickBot="1" x14ac:dyDescent="0.45">
      <c r="A19" s="112"/>
      <c r="B19" s="70" t="s">
        <v>48</v>
      </c>
      <c r="C19" s="71"/>
      <c r="D19" s="140">
        <v>6.3392943659090664E-2</v>
      </c>
      <c r="E19" s="136"/>
      <c r="F19" s="73"/>
      <c r="G19" s="113"/>
      <c r="H19" s="74" t="s">
        <v>49</v>
      </c>
      <c r="I19" s="141">
        <v>737890.38</v>
      </c>
      <c r="J19" s="142">
        <v>18648</v>
      </c>
      <c r="K19" s="78"/>
    </row>
    <row r="20" spans="1:11" ht="16.5" thickTop="1" x14ac:dyDescent="0.4">
      <c r="A20" s="112"/>
      <c r="B20" s="79"/>
      <c r="C20" s="80"/>
      <c r="D20" s="143"/>
      <c r="E20" s="136"/>
      <c r="F20" s="73"/>
      <c r="G20" s="113"/>
      <c r="H20" s="104" t="s">
        <v>50</v>
      </c>
      <c r="I20" s="144">
        <v>2941956.51</v>
      </c>
      <c r="J20" s="145">
        <v>154440</v>
      </c>
      <c r="K20" s="78"/>
    </row>
    <row r="21" spans="1:11" x14ac:dyDescent="0.25">
      <c r="A21" s="112"/>
      <c r="B21" s="45"/>
      <c r="C21" s="45"/>
      <c r="D21" s="136"/>
      <c r="E21" s="136"/>
      <c r="F21" s="82"/>
      <c r="G21" s="113"/>
      <c r="H21" s="113"/>
      <c r="I21" s="113"/>
      <c r="J21" s="72" t="s">
        <v>44</v>
      </c>
      <c r="K21" s="76"/>
    </row>
    <row r="22" spans="1:11" x14ac:dyDescent="0.25">
      <c r="A22" s="112"/>
      <c r="B22" s="146"/>
      <c r="C22" s="146"/>
      <c r="D22" s="146"/>
      <c r="E22" s="146"/>
      <c r="F22" s="73"/>
      <c r="G22" s="113"/>
      <c r="H22" s="71" t="s">
        <v>51</v>
      </c>
      <c r="I22" s="113"/>
      <c r="J22" s="139">
        <v>2941956.51</v>
      </c>
      <c r="K22" s="84"/>
    </row>
    <row r="23" spans="1:11" ht="18" thickBot="1" x14ac:dyDescent="0.45">
      <c r="A23" s="112"/>
      <c r="B23" s="136"/>
      <c r="C23" s="146"/>
      <c r="D23" s="146"/>
      <c r="E23" s="146"/>
      <c r="F23" s="85"/>
      <c r="G23" s="113"/>
      <c r="H23" s="74" t="s">
        <v>52</v>
      </c>
      <c r="I23" s="113"/>
      <c r="J23" s="140">
        <v>5.2495677442900068E-2</v>
      </c>
      <c r="K23" s="78"/>
    </row>
    <row r="24" spans="1:11" ht="16.5" thickTop="1" x14ac:dyDescent="0.3">
      <c r="A24" s="112"/>
      <c r="B24" s="146"/>
      <c r="C24" s="146"/>
      <c r="D24" s="146"/>
      <c r="E24" s="146"/>
      <c r="F24" s="86"/>
      <c r="G24" s="147"/>
      <c r="H24" s="147"/>
      <c r="I24" s="147"/>
      <c r="J24" s="88"/>
      <c r="K24" s="89"/>
    </row>
    <row r="25" spans="1:11" x14ac:dyDescent="0.25">
      <c r="A25" s="112"/>
      <c r="B25" s="146"/>
      <c r="C25" s="146"/>
      <c r="D25" s="146"/>
      <c r="E25" s="146"/>
      <c r="F25" s="113"/>
      <c r="G25" s="113"/>
      <c r="H25" s="113"/>
      <c r="I25" s="113"/>
      <c r="J25" s="113"/>
      <c r="K25" s="76"/>
    </row>
    <row r="26" spans="1:11" x14ac:dyDescent="0.25">
      <c r="A26" s="112"/>
      <c r="B26" s="146"/>
      <c r="C26" s="146"/>
      <c r="D26" s="148"/>
      <c r="E26" s="44"/>
      <c r="F26" s="149"/>
      <c r="G26" s="146"/>
      <c r="H26" s="146"/>
      <c r="I26" s="146"/>
      <c r="J26" s="146"/>
      <c r="K26" s="84"/>
    </row>
    <row r="27" spans="1:11" x14ac:dyDescent="0.25">
      <c r="A27" s="112"/>
      <c r="B27" s="150"/>
      <c r="C27" s="136"/>
      <c r="D27" s="136"/>
      <c r="E27" s="136"/>
      <c r="F27" s="136"/>
      <c r="G27" s="136"/>
      <c r="H27" s="136"/>
      <c r="I27" s="136"/>
      <c r="J27" s="146"/>
      <c r="K27" s="84"/>
    </row>
  </sheetData>
  <mergeCells count="4">
    <mergeCell ref="A1:K1"/>
    <mergeCell ref="B3:J3"/>
    <mergeCell ref="B15:D15"/>
    <mergeCell ref="F15:J15"/>
  </mergeCells>
  <printOptions horizontalCentered="1"/>
  <pageMargins left="0.25" right="0.25" top="1" bottom="0.5" header="0.17" footer="0.17"/>
  <pageSetup scale="84" firstPageNumber="2" fitToHeight="0" orientation="portrait" r:id="rId1"/>
  <headerFooter alignWithMargins="0">
    <oddFooter>&amp;L&amp;"Franklin Gothic Book,Regular"&amp;9January 2020&amp;C&amp;"Franklin Gothic Book,Regular"&amp;9Page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B51B99AE433749A441E746BA5A567F" ma:contentTypeVersion="1" ma:contentTypeDescription="Create a new document." ma:contentTypeScope="" ma:versionID="fd7c50f598c7f0947d8325d3c36c93f7">
  <xsd:schema xmlns:xsd="http://www.w3.org/2001/XMLSchema" xmlns:xs="http://www.w3.org/2001/XMLSchema" xmlns:p="http://schemas.microsoft.com/office/2006/metadata/properties" xmlns:ns2="6a978725-5a88-4cdf-a27e-fd2564ea02c0" targetNamespace="http://schemas.microsoft.com/office/2006/metadata/properties" ma:root="true" ma:fieldsID="05d4ff4a68f2ab3f439c33cae1ed4933" ns2:_="">
    <xsd:import namespace="6a978725-5a88-4cdf-a27e-fd2564ea02c0"/>
    <xsd:element name="properties">
      <xsd:complexType>
        <xsd:sequence>
          <xsd:element name="documentManagement">
            <xsd:complexType>
              <xsd:all>
                <xsd:element ref="ns2:Order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978725-5a88-4cdf-a27e-fd2564ea02c0" elementFormDefault="qualified">
    <xsd:import namespace="http://schemas.microsoft.com/office/2006/documentManagement/types"/>
    <xsd:import namespace="http://schemas.microsoft.com/office/infopath/2007/PartnerControls"/>
    <xsd:element name="Order0" ma:index="8" nillable="true" ma:displayName="Order" ma:internalName="Order0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0 xmlns="6a978725-5a88-4cdf-a27e-fd2564ea02c0" xsi:nil="true"/>
  </documentManagement>
</p:properties>
</file>

<file path=customXml/itemProps1.xml><?xml version="1.0" encoding="utf-8"?>
<ds:datastoreItem xmlns:ds="http://schemas.openxmlformats.org/officeDocument/2006/customXml" ds:itemID="{A0104EBF-9347-4DDF-B926-BD8C7846B59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514CD05B-9A8D-443B-A063-712C8A7777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CA4B56-9A77-4EE5-BAD9-23BA83C0E3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978725-5a88-4cdf-a27e-fd2564ea02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C7F7B8D-D389-429A-A90A-E11A5370D292}">
  <ds:schemaRefs>
    <ds:schemaRef ds:uri="http://purl.org/dc/terms/"/>
    <ds:schemaRef ds:uri="http://schemas.openxmlformats.org/package/2006/metadata/core-properties"/>
    <ds:schemaRef ds:uri="6a978725-5a88-4cdf-a27e-fd2564ea02c0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Table 5-5</vt:lpstr>
      <vt:lpstr>Table 5-5-Field Worksheets</vt:lpstr>
      <vt:lpstr>'Table 5-5'!Print_Area</vt:lpstr>
      <vt:lpstr>'Table 5-5-Field Worksheets'!Print_Area</vt:lpstr>
      <vt:lpstr>'Table 5-5'!Print_Titles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Indirect Cost Rate Schedule With Field Rate</dc:title>
  <dc:subject>Administrative Qualification</dc:subject>
  <dc:creator>TxDOT</dc:creator>
  <cp:lastPrinted>2020-01-07T17:42:06Z</cp:lastPrinted>
  <dcterms:created xsi:type="dcterms:W3CDTF">1997-12-11T22:49:40Z</dcterms:created>
  <dcterms:modified xsi:type="dcterms:W3CDTF">2020-01-07T17:42:44Z</dcterms:modified>
</cp:coreProperties>
</file>