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xr:revisionPtr revIDLastSave="0" documentId="13_ncr:1_{91EE80B0-6712-4D0F-AEF6-A11A00D4AFE9}" xr6:coauthVersionLast="47" xr6:coauthVersionMax="47" xr10:uidLastSave="{00000000-0000-0000-0000-000000000000}"/>
  <workbookProtection workbookAlgorithmName="SHA-512" workbookHashValue="MLFpXocXnu+IpKQal00LGgIKGmzW1sXyGInZ5YwE6cTl6M/g/a8kmgsfyQZ1+rCRX56qjKpr9CqIgF/3+4Ed9Q==" workbookSaltValue="VvITzj/gM9XC6/1Yafi6iA==" workbookSpinCount="100000" lockStructure="1"/>
  <bookViews>
    <workbookView xWindow="28680" yWindow="-120" windowWidth="57840" windowHeight="23640" tabRatio="848" xr2:uid="{00000000-000D-0000-FFFF-FFFF00000000}"/>
  </bookViews>
  <sheets>
    <sheet name="Instructions" sheetId="16" r:id="rId1"/>
    <sheet name="Summary" sheetId="10" r:id="rId2"/>
    <sheet name="Scour Design Flood HEC-18" sheetId="1" r:id="rId3"/>
    <sheet name="Scour Check Flood HEC-18" sheetId="13" r:id="rId4"/>
    <sheet name="Pressurized Flow Design Flood" sheetId="6" r:id="rId5"/>
    <sheet name="Pressurized Flow Check Flood" sheetId="17" r:id="rId6"/>
    <sheet name="SRICOS" sheetId="8" r:id="rId7"/>
    <sheet name="SRICOS Check Flood" sheetId="19" r:id="rId8"/>
  </sheets>
  <definedNames>
    <definedName name="_xlnm.Print_Area" localSheetId="5">'Pressurized Flow Check Flood'!$A$1:$N$156</definedName>
    <definedName name="_xlnm.Print_Area" localSheetId="4">'Pressurized Flow Design Flood'!$A$1:$N$155</definedName>
    <definedName name="_xlnm.Print_Area" localSheetId="3">'Scour Check Flood HEC-18'!$A$1:$M$146</definedName>
    <definedName name="_xlnm.Print_Area" localSheetId="2">'Scour Design Flood HEC-18'!$A$1:$M$146</definedName>
    <definedName name="_xlnm.Print_Area" localSheetId="6">SRICOS!$A$1:$M$262</definedName>
    <definedName name="_xlnm.Print_Area" localSheetId="7">'SRICOS Check Flood'!$A$1:$M$262</definedName>
    <definedName name="_xlnm.Print_Area" localSheetId="1">Summary!$A$1:$M$81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 i="10" l="1"/>
  <c r="I55" i="13"/>
  <c r="J84" i="17"/>
  <c r="J86" i="17"/>
  <c r="J85" i="17"/>
  <c r="J84" i="6"/>
  <c r="J86" i="6"/>
  <c r="J85" i="6"/>
  <c r="H110" i="13"/>
  <c r="H111" i="13"/>
  <c r="H109" i="13"/>
  <c r="J85" i="13"/>
  <c r="J86" i="13"/>
  <c r="J84" i="13"/>
  <c r="H110" i="1"/>
  <c r="H111" i="1"/>
  <c r="H109" i="1"/>
  <c r="G90" i="1"/>
  <c r="J115" i="1"/>
  <c r="H90" i="1"/>
  <c r="J85" i="1"/>
  <c r="J86" i="1"/>
  <c r="J84" i="1"/>
  <c r="I55" i="1"/>
  <c r="J139" i="13" l="1"/>
  <c r="J138" i="13"/>
  <c r="J137" i="13"/>
  <c r="J138" i="1"/>
  <c r="J139" i="1"/>
  <c r="J137" i="1"/>
  <c r="G103" i="8"/>
  <c r="G26" i="19"/>
  <c r="K77" i="10" s="1"/>
  <c r="F250" i="19"/>
  <c r="F249" i="19"/>
  <c r="F244" i="19"/>
  <c r="F243" i="19"/>
  <c r="F242" i="19"/>
  <c r="K223" i="19"/>
  <c r="E250" i="19" s="1"/>
  <c r="I223" i="19"/>
  <c r="E244" i="19" s="1"/>
  <c r="F223" i="19"/>
  <c r="K222" i="19"/>
  <c r="E249" i="19" s="1"/>
  <c r="I222" i="19"/>
  <c r="E243" i="19" s="1"/>
  <c r="F222" i="19"/>
  <c r="I221" i="19"/>
  <c r="E242" i="19" s="1"/>
  <c r="F221" i="19"/>
  <c r="G199" i="19"/>
  <c r="F199" i="19"/>
  <c r="G198" i="19"/>
  <c r="F198" i="19"/>
  <c r="G197" i="19"/>
  <c r="F197" i="19"/>
  <c r="J180" i="19"/>
  <c r="H180" i="19"/>
  <c r="F180" i="19"/>
  <c r="J179" i="19"/>
  <c r="H179" i="19"/>
  <c r="F179" i="19"/>
  <c r="J178" i="19"/>
  <c r="H178" i="19"/>
  <c r="J221" i="19" s="1"/>
  <c r="F178" i="19"/>
  <c r="J176" i="19"/>
  <c r="H176" i="19"/>
  <c r="F176" i="19"/>
  <c r="J175" i="19"/>
  <c r="H175" i="19"/>
  <c r="F175" i="19"/>
  <c r="J174" i="19"/>
  <c r="H174" i="19"/>
  <c r="F174" i="19"/>
  <c r="I156" i="19"/>
  <c r="E156" i="19"/>
  <c r="I155" i="19"/>
  <c r="E155" i="19"/>
  <c r="I154" i="19"/>
  <c r="E154" i="19"/>
  <c r="M150" i="19"/>
  <c r="H199" i="19" s="1"/>
  <c r="F205" i="19" s="1"/>
  <c r="M149" i="19"/>
  <c r="F155" i="19" s="1"/>
  <c r="M148" i="19"/>
  <c r="H154" i="19" s="1"/>
  <c r="I125" i="19"/>
  <c r="I124" i="19"/>
  <c r="I123" i="19"/>
  <c r="I105" i="19"/>
  <c r="G105" i="19"/>
  <c r="E105" i="19"/>
  <c r="H105" i="19" s="1"/>
  <c r="I104" i="19"/>
  <c r="G104" i="19"/>
  <c r="E104" i="19"/>
  <c r="H104" i="19" s="1"/>
  <c r="I103" i="19"/>
  <c r="G103" i="19"/>
  <c r="E103" i="19"/>
  <c r="H103" i="19" s="1"/>
  <c r="I78" i="19"/>
  <c r="K150" i="19" s="1"/>
  <c r="G78" i="19"/>
  <c r="J125" i="19" s="1"/>
  <c r="I77" i="19"/>
  <c r="K149" i="19" s="1"/>
  <c r="G77" i="19"/>
  <c r="J124" i="19" s="1"/>
  <c r="I76" i="19"/>
  <c r="K148" i="19" s="1"/>
  <c r="G76" i="19"/>
  <c r="J123" i="19" s="1"/>
  <c r="G7" i="19"/>
  <c r="G6" i="19"/>
  <c r="G5" i="19"/>
  <c r="G4" i="19"/>
  <c r="G3" i="19"/>
  <c r="G2" i="19"/>
  <c r="I154" i="8"/>
  <c r="E154" i="8"/>
  <c r="I123" i="8"/>
  <c r="I103" i="8"/>
  <c r="F221" i="8"/>
  <c r="F197" i="8"/>
  <c r="G197" i="8"/>
  <c r="G7" i="8"/>
  <c r="G6" i="8"/>
  <c r="G5" i="8"/>
  <c r="G4" i="8"/>
  <c r="G3" i="8"/>
  <c r="G2" i="8"/>
  <c r="G7" i="17"/>
  <c r="G6" i="17"/>
  <c r="G5" i="17"/>
  <c r="G4" i="17"/>
  <c r="G3" i="17"/>
  <c r="G2" i="17"/>
  <c r="G7" i="6"/>
  <c r="G6" i="6"/>
  <c r="G5" i="6"/>
  <c r="G4" i="6"/>
  <c r="G3" i="6"/>
  <c r="G2" i="6"/>
  <c r="G7" i="13"/>
  <c r="G6" i="13"/>
  <c r="G5" i="13"/>
  <c r="G4" i="13"/>
  <c r="G3" i="13"/>
  <c r="G2" i="13"/>
  <c r="G7" i="1"/>
  <c r="G6" i="1"/>
  <c r="G5" i="1"/>
  <c r="G4" i="1"/>
  <c r="G3" i="1"/>
  <c r="G2" i="1"/>
  <c r="K71" i="10"/>
  <c r="K73" i="10"/>
  <c r="K72" i="10"/>
  <c r="I72" i="10"/>
  <c r="I73" i="10"/>
  <c r="I71" i="10"/>
  <c r="G26" i="8"/>
  <c r="G25" i="13"/>
  <c r="G26" i="17"/>
  <c r="G25" i="1"/>
  <c r="I125" i="8"/>
  <c r="I124" i="8"/>
  <c r="J104" i="19" l="1"/>
  <c r="J103" i="19"/>
  <c r="J105" i="19"/>
  <c r="K124" i="19"/>
  <c r="G243" i="19" s="1"/>
  <c r="H243" i="19" s="1"/>
  <c r="K125" i="19"/>
  <c r="G244" i="19" s="1"/>
  <c r="H244" i="19" s="1"/>
  <c r="G155" i="19"/>
  <c r="H156" i="19"/>
  <c r="H155" i="19"/>
  <c r="K155" i="19" s="1"/>
  <c r="F156" i="19"/>
  <c r="G156" i="19"/>
  <c r="J199" i="19"/>
  <c r="K123" i="19"/>
  <c r="G242" i="19" s="1"/>
  <c r="H242" i="19" s="1"/>
  <c r="E103" i="8"/>
  <c r="H103" i="8" s="1"/>
  <c r="J103" i="8" s="1"/>
  <c r="K221" i="19"/>
  <c r="E248" i="19" s="1"/>
  <c r="F248" i="19"/>
  <c r="H197" i="19"/>
  <c r="F203" i="19" s="1"/>
  <c r="G154" i="19"/>
  <c r="H198" i="19"/>
  <c r="F204" i="19" s="1"/>
  <c r="F154" i="19"/>
  <c r="K154" i="19" s="1"/>
  <c r="K47" i="10"/>
  <c r="I77" i="10"/>
  <c r="K59" i="10"/>
  <c r="I59" i="10"/>
  <c r="K31" i="10"/>
  <c r="I31" i="10"/>
  <c r="K117" i="13"/>
  <c r="K62" i="10" s="1"/>
  <c r="K116" i="13"/>
  <c r="K115" i="13"/>
  <c r="H92" i="13"/>
  <c r="H91" i="13"/>
  <c r="H90" i="13"/>
  <c r="K116" i="1"/>
  <c r="K117" i="1"/>
  <c r="J81" i="17"/>
  <c r="J80" i="17"/>
  <c r="J79" i="17"/>
  <c r="J81" i="6"/>
  <c r="J79" i="6"/>
  <c r="J81" i="13"/>
  <c r="J80" i="13"/>
  <c r="J79" i="13"/>
  <c r="H154" i="17"/>
  <c r="K154" i="17" s="1"/>
  <c r="H153" i="17"/>
  <c r="K153" i="17" s="1"/>
  <c r="H152" i="17"/>
  <c r="K152" i="17" s="1"/>
  <c r="K149" i="17"/>
  <c r="J149" i="17"/>
  <c r="K148" i="17"/>
  <c r="J148" i="17"/>
  <c r="K147" i="17"/>
  <c r="J147" i="17"/>
  <c r="G125" i="17"/>
  <c r="G124" i="17"/>
  <c r="G123" i="17"/>
  <c r="I111" i="17"/>
  <c r="G111" i="17"/>
  <c r="I110" i="17"/>
  <c r="G110" i="17"/>
  <c r="J110" i="17" s="1"/>
  <c r="F124" i="17" s="1"/>
  <c r="I109" i="17"/>
  <c r="G109" i="17"/>
  <c r="G92" i="17"/>
  <c r="E125" i="17" s="1"/>
  <c r="G91" i="17"/>
  <c r="E124" i="17" s="1"/>
  <c r="G90" i="17"/>
  <c r="E123" i="17" s="1"/>
  <c r="I57" i="17"/>
  <c r="F92" i="17" s="1"/>
  <c r="I56" i="17"/>
  <c r="F91" i="17" s="1"/>
  <c r="I55" i="17"/>
  <c r="F90" i="17" s="1"/>
  <c r="K34" i="10" l="1"/>
  <c r="G204" i="19"/>
  <c r="H204" i="19" s="1"/>
  <c r="G203" i="19"/>
  <c r="J197" i="19"/>
  <c r="K32" i="10"/>
  <c r="K60" i="10"/>
  <c r="K33" i="10"/>
  <c r="K61" i="10"/>
  <c r="G205" i="19"/>
  <c r="H205" i="19" s="1"/>
  <c r="I205" i="19" s="1"/>
  <c r="G250" i="19" s="1"/>
  <c r="H250" i="19" s="1"/>
  <c r="E261" i="19" s="1"/>
  <c r="K80" i="10" s="1"/>
  <c r="J111" i="17"/>
  <c r="F125" i="17" s="1"/>
  <c r="H125" i="17" s="1"/>
  <c r="K50" i="10" s="1"/>
  <c r="F174" i="8"/>
  <c r="K156" i="19"/>
  <c r="H203" i="19"/>
  <c r="I203" i="19" s="1"/>
  <c r="G248" i="19" s="1"/>
  <c r="H248" i="19" s="1"/>
  <c r="E259" i="19" s="1"/>
  <c r="K78" i="10" s="1"/>
  <c r="J198" i="19"/>
  <c r="I204" i="19" s="1"/>
  <c r="G249" i="19" s="1"/>
  <c r="H249" i="19" s="1"/>
  <c r="E260" i="19" s="1"/>
  <c r="K79" i="10" s="1"/>
  <c r="J109" i="17"/>
  <c r="F123" i="17" s="1"/>
  <c r="H123" i="17" s="1"/>
  <c r="K48" i="10" s="1"/>
  <c r="J55" i="17"/>
  <c r="F84" i="17" s="1"/>
  <c r="J56" i="17"/>
  <c r="F85" i="17" s="1"/>
  <c r="H124" i="17"/>
  <c r="K49" i="10" s="1"/>
  <c r="G79" i="17"/>
  <c r="H79" i="17" s="1"/>
  <c r="J57" i="17"/>
  <c r="F86" i="17" s="1"/>
  <c r="L153" i="17"/>
  <c r="K52" i="10" s="1"/>
  <c r="L154" i="17"/>
  <c r="K53" i="10" s="1"/>
  <c r="G80" i="17"/>
  <c r="H80" i="17" s="1"/>
  <c r="L152" i="17"/>
  <c r="K51" i="10" s="1"/>
  <c r="G81" i="17"/>
  <c r="H81" i="17" s="1"/>
  <c r="H144" i="13"/>
  <c r="K144" i="13" s="1"/>
  <c r="H143" i="13"/>
  <c r="K143" i="13" s="1"/>
  <c r="H142" i="13"/>
  <c r="K142" i="13" s="1"/>
  <c r="K139" i="13"/>
  <c r="K138" i="13"/>
  <c r="K137" i="13"/>
  <c r="J117" i="13"/>
  <c r="J116" i="13"/>
  <c r="J115" i="13"/>
  <c r="G92" i="13"/>
  <c r="G91" i="13"/>
  <c r="G90" i="13"/>
  <c r="H81" i="13"/>
  <c r="H80" i="13"/>
  <c r="H79" i="13"/>
  <c r="K54" i="10" l="1"/>
  <c r="K56" i="10"/>
  <c r="K55" i="10"/>
  <c r="L144" i="13"/>
  <c r="L143" i="13"/>
  <c r="K67" i="10" s="1"/>
  <c r="K35" i="10"/>
  <c r="K37" i="10"/>
  <c r="K36" i="10"/>
  <c r="L142" i="13"/>
  <c r="K38" i="10" s="1"/>
  <c r="G92" i="6"/>
  <c r="G90" i="6"/>
  <c r="K55" i="13"/>
  <c r="I54" i="13"/>
  <c r="K54" i="13" s="1"/>
  <c r="I53" i="13"/>
  <c r="K53" i="13" s="1"/>
  <c r="J116" i="1"/>
  <c r="I33" i="10" s="1"/>
  <c r="J117" i="1"/>
  <c r="I34" i="10" s="1"/>
  <c r="K115" i="1"/>
  <c r="H154" i="6"/>
  <c r="K154" i="6" s="1"/>
  <c r="H153" i="6"/>
  <c r="H152" i="6"/>
  <c r="K152" i="6" s="1"/>
  <c r="K149" i="6"/>
  <c r="J149" i="6"/>
  <c r="K148" i="6"/>
  <c r="J148" i="6"/>
  <c r="K147" i="6"/>
  <c r="J147" i="6"/>
  <c r="K41" i="10" l="1"/>
  <c r="K39" i="10"/>
  <c r="K42" i="10" s="1"/>
  <c r="K68" i="10"/>
  <c r="K40" i="10"/>
  <c r="K43" i="10" s="1"/>
  <c r="I32" i="10"/>
  <c r="L152" i="6"/>
  <c r="L154" i="6"/>
  <c r="L153" i="6"/>
  <c r="K153" i="6"/>
  <c r="F222" i="8" l="1"/>
  <c r="F223" i="8"/>
  <c r="I53" i="1" l="1"/>
  <c r="K53" i="1" s="1"/>
  <c r="I54" i="1"/>
  <c r="K54" i="1" s="1"/>
  <c r="K55" i="1"/>
  <c r="H79" i="1"/>
  <c r="J79" i="1" s="1"/>
  <c r="H80" i="1"/>
  <c r="J80" i="1" s="1"/>
  <c r="H81" i="1"/>
  <c r="J81" i="1" s="1"/>
  <c r="I60" i="10"/>
  <c r="G91" i="1"/>
  <c r="H91" i="1" s="1"/>
  <c r="I61" i="10" s="1"/>
  <c r="G92" i="1"/>
  <c r="H92" i="1" s="1"/>
  <c r="I62" i="10" s="1"/>
  <c r="K137" i="1"/>
  <c r="K138" i="1"/>
  <c r="K139" i="1"/>
  <c r="H142" i="1"/>
  <c r="K142" i="1" s="1"/>
  <c r="H143" i="1"/>
  <c r="K143" i="1" s="1"/>
  <c r="H144" i="1"/>
  <c r="K144" i="1" s="1"/>
  <c r="I37" i="10" l="1"/>
  <c r="I36" i="10"/>
  <c r="I35" i="10"/>
  <c r="L143" i="1"/>
  <c r="I67" i="10" s="1"/>
  <c r="L142" i="1"/>
  <c r="I66" i="10" s="1"/>
  <c r="L144" i="1"/>
  <c r="I68" i="10" s="1"/>
  <c r="I40" i="10" l="1"/>
  <c r="I43" i="10" s="1"/>
  <c r="I38" i="10"/>
  <c r="I39" i="10"/>
  <c r="I42" i="10" s="1"/>
  <c r="G198" i="8"/>
  <c r="G199" i="8"/>
  <c r="F198" i="8" l="1"/>
  <c r="F199" i="8"/>
  <c r="M148" i="8"/>
  <c r="I155" i="8"/>
  <c r="I156" i="8"/>
  <c r="M149" i="8"/>
  <c r="M150" i="8"/>
  <c r="I105" i="8"/>
  <c r="I104" i="8"/>
  <c r="G105" i="8"/>
  <c r="G104" i="8"/>
  <c r="E104" i="8"/>
  <c r="H104" i="8" s="1"/>
  <c r="E105" i="8"/>
  <c r="H105" i="8" s="1"/>
  <c r="I78" i="8"/>
  <c r="K150" i="8" s="1"/>
  <c r="I77" i="8"/>
  <c r="K149" i="8" s="1"/>
  <c r="G78" i="8"/>
  <c r="J125" i="8" s="1"/>
  <c r="K125" i="8" s="1"/>
  <c r="G77" i="8"/>
  <c r="J124" i="8" s="1"/>
  <c r="K124" i="8" s="1"/>
  <c r="J104" i="8" l="1"/>
  <c r="J105" i="8"/>
  <c r="H154" i="8"/>
  <c r="H197" i="8"/>
  <c r="G154" i="8"/>
  <c r="F154" i="8"/>
  <c r="H156" i="8"/>
  <c r="E156" i="8"/>
  <c r="H155" i="8"/>
  <c r="H199" i="8"/>
  <c r="H198" i="8"/>
  <c r="F155" i="8"/>
  <c r="G156" i="8"/>
  <c r="F156" i="8"/>
  <c r="G155" i="8"/>
  <c r="J174" i="8"/>
  <c r="F203" i="8" l="1"/>
  <c r="J197" i="8"/>
  <c r="K154" i="8"/>
  <c r="H176" i="8"/>
  <c r="J176" i="8"/>
  <c r="J198" i="8"/>
  <c r="F204" i="8"/>
  <c r="J199" i="8"/>
  <c r="F205" i="8"/>
  <c r="H175" i="8"/>
  <c r="F175" i="8"/>
  <c r="J175" i="8"/>
  <c r="G244" i="8"/>
  <c r="F176" i="8"/>
  <c r="I76" i="8"/>
  <c r="K148" i="8" s="1"/>
  <c r="G76" i="8"/>
  <c r="J123" i="8" s="1"/>
  <c r="K123" i="8" s="1"/>
  <c r="G242" i="8" l="1"/>
  <c r="G203" i="8"/>
  <c r="H203" i="8" s="1"/>
  <c r="I203" i="8" s="1"/>
  <c r="G243" i="8"/>
  <c r="E155" i="8"/>
  <c r="K155" i="8" s="1"/>
  <c r="J179" i="8" s="1"/>
  <c r="F244" i="8"/>
  <c r="I223" i="8"/>
  <c r="E244" i="8" s="1"/>
  <c r="F243" i="8"/>
  <c r="I222" i="8"/>
  <c r="E243" i="8" s="1"/>
  <c r="G204" i="8"/>
  <c r="H204" i="8" s="1"/>
  <c r="K156" i="8"/>
  <c r="G205" i="8"/>
  <c r="H205" i="8" s="1"/>
  <c r="H244" i="8" l="1"/>
  <c r="H243" i="8"/>
  <c r="I205" i="8"/>
  <c r="G250" i="8" s="1"/>
  <c r="I204" i="8"/>
  <c r="G249" i="8" s="1"/>
  <c r="F180" i="8"/>
  <c r="J180" i="8"/>
  <c r="H180" i="8"/>
  <c r="F179" i="8"/>
  <c r="H179" i="8"/>
  <c r="F250" i="8" l="1"/>
  <c r="K223" i="8"/>
  <c r="E250" i="8" s="1"/>
  <c r="F249" i="8"/>
  <c r="K222" i="8"/>
  <c r="E249" i="8" s="1"/>
  <c r="H249" i="8" l="1"/>
  <c r="H250" i="8"/>
  <c r="E261" i="8" l="1"/>
  <c r="I80" i="10" s="1"/>
  <c r="E260" i="8"/>
  <c r="I79" i="10" s="1"/>
  <c r="H174" i="8" l="1"/>
  <c r="I111" i="6"/>
  <c r="I109" i="6"/>
  <c r="I110" i="6"/>
  <c r="I51" i="10"/>
  <c r="G125" i="6"/>
  <c r="G124" i="6"/>
  <c r="G123" i="6"/>
  <c r="G111" i="6"/>
  <c r="G110" i="6"/>
  <c r="G109" i="6"/>
  <c r="E125" i="6"/>
  <c r="E123" i="6"/>
  <c r="I57" i="6"/>
  <c r="I56" i="6"/>
  <c r="I55" i="6"/>
  <c r="G26" i="6"/>
  <c r="I47" i="10" s="1"/>
  <c r="I221" i="8" l="1"/>
  <c r="E242" i="8" s="1"/>
  <c r="F242" i="8"/>
  <c r="G79" i="6"/>
  <c r="H79" i="6" s="1"/>
  <c r="J55" i="6"/>
  <c r="F84" i="6" s="1"/>
  <c r="J57" i="6"/>
  <c r="F86" i="6" s="1"/>
  <c r="G80" i="6"/>
  <c r="J56" i="6"/>
  <c r="J110" i="6"/>
  <c r="F124" i="6" s="1"/>
  <c r="I52" i="10"/>
  <c r="I53" i="10"/>
  <c r="H80" i="6"/>
  <c r="J80" i="6" s="1"/>
  <c r="G91" i="6" s="1"/>
  <c r="G81" i="6"/>
  <c r="H81" i="6" s="1"/>
  <c r="F90" i="6"/>
  <c r="J109" i="6"/>
  <c r="F123" i="6" s="1"/>
  <c r="H123" i="6" s="1"/>
  <c r="I48" i="10" s="1"/>
  <c r="I54" i="10" s="1"/>
  <c r="J111" i="6"/>
  <c r="F125" i="6" s="1"/>
  <c r="H125" i="6" s="1"/>
  <c r="I50" i="10" s="1"/>
  <c r="F91" i="6"/>
  <c r="F92" i="6"/>
  <c r="F85" i="6"/>
  <c r="I56" i="10" l="1"/>
  <c r="H242" i="8"/>
  <c r="E124" i="6"/>
  <c r="H124" i="6" s="1"/>
  <c r="I49" i="10" s="1"/>
  <c r="I55" i="10" s="1"/>
  <c r="F178" i="8" l="1"/>
  <c r="G248" i="8" l="1"/>
  <c r="J178" i="8"/>
  <c r="H178" i="8"/>
  <c r="F248" i="8" l="1"/>
  <c r="K221" i="8"/>
  <c r="E248" i="8" s="1"/>
  <c r="H248" i="8" s="1"/>
  <c r="E259" i="8" l="1"/>
  <c r="I78" i="10" s="1"/>
</calcChain>
</file>

<file path=xl/sharedStrings.xml><?xml version="1.0" encoding="utf-8"?>
<sst xmlns="http://schemas.openxmlformats.org/spreadsheetml/2006/main" count="1947" uniqueCount="407">
  <si>
    <t>Roadway:</t>
  </si>
  <si>
    <t>Feature Crossed:</t>
  </si>
  <si>
    <t>CSJ:</t>
  </si>
  <si>
    <t>Analyst:</t>
  </si>
  <si>
    <t>Date of Analysis:</t>
  </si>
  <si>
    <t>Engineer's signature, seal, and date:</t>
  </si>
  <si>
    <t>Table 1 -Scour Design and Scour Design Check Flood Return Periods</t>
  </si>
  <si>
    <t>Scour Design Flood</t>
  </si>
  <si>
    <t>Scour Design Check Flood</t>
  </si>
  <si>
    <t>50-year</t>
  </si>
  <si>
    <t>10-year</t>
  </si>
  <si>
    <t>25-year</t>
  </si>
  <si>
    <t>100-year</t>
  </si>
  <si>
    <t>200-year</t>
  </si>
  <si>
    <t>500-year</t>
  </si>
  <si>
    <t>Corresponding Hydraulic Model Cross Sections</t>
  </si>
  <si>
    <t xml:space="preserve">shown in Figure 1. </t>
  </si>
  <si>
    <r>
      <t>Figure 2 - D</t>
    </r>
    <r>
      <rPr>
        <vertAlign val="subscript"/>
        <sz val="12"/>
        <color theme="1"/>
        <rFont val="Franklin Gothic Demi"/>
        <family val="2"/>
      </rPr>
      <t>50</t>
    </r>
    <r>
      <rPr>
        <sz val="12"/>
        <color theme="1"/>
        <rFont val="Franklin Gothic Demi"/>
        <family val="2"/>
      </rPr>
      <t xml:space="preserve"> Values for Common Soils</t>
    </r>
  </si>
  <si>
    <t>Critical Velocity</t>
  </si>
  <si>
    <r>
      <t>V</t>
    </r>
    <r>
      <rPr>
        <vertAlign val="subscript"/>
        <sz val="12"/>
        <color theme="1"/>
        <rFont val="Franklin Gothic Book"/>
        <family val="2"/>
      </rPr>
      <t>C</t>
    </r>
  </si>
  <si>
    <t xml:space="preserve"> =</t>
  </si>
  <si>
    <r>
      <t>V</t>
    </r>
    <r>
      <rPr>
        <vertAlign val="subscript"/>
        <sz val="12"/>
        <color theme="1"/>
        <rFont val="Franklin Gothic Book"/>
        <family val="2"/>
      </rPr>
      <t>1</t>
    </r>
  </si>
  <si>
    <r>
      <t>y</t>
    </r>
    <r>
      <rPr>
        <vertAlign val="subscript"/>
        <sz val="12"/>
        <color theme="1"/>
        <rFont val="Franklin Gothic Book"/>
        <family val="2"/>
      </rPr>
      <t>1</t>
    </r>
  </si>
  <si>
    <r>
      <t>D</t>
    </r>
    <r>
      <rPr>
        <vertAlign val="subscript"/>
        <sz val="12"/>
        <color theme="1"/>
        <rFont val="Franklin Gothic Book"/>
        <family val="2"/>
      </rPr>
      <t>50</t>
    </r>
  </si>
  <si>
    <r>
      <t>K</t>
    </r>
    <r>
      <rPr>
        <vertAlign val="subscript"/>
        <sz val="12"/>
        <color theme="1"/>
        <rFont val="Franklin Gothic Book"/>
        <family val="2"/>
      </rPr>
      <t>u</t>
    </r>
  </si>
  <si>
    <t>11.17 English units</t>
  </si>
  <si>
    <t>Left Overbank</t>
  </si>
  <si>
    <t>Main Channel</t>
  </si>
  <si>
    <t>Right Overbank</t>
  </si>
  <si>
    <r>
      <t>Live-bed contraction scour = V</t>
    </r>
    <r>
      <rPr>
        <vertAlign val="subscript"/>
        <sz val="12"/>
        <color theme="1"/>
        <rFont val="Franklin Gothic Book"/>
        <family val="2"/>
      </rPr>
      <t>C</t>
    </r>
    <r>
      <rPr>
        <sz val="12"/>
        <color theme="1"/>
        <rFont val="Franklin Gothic Book"/>
        <family val="2"/>
      </rPr>
      <t xml:space="preserve"> &lt; V</t>
    </r>
    <r>
      <rPr>
        <vertAlign val="subscript"/>
        <sz val="12"/>
        <color theme="1"/>
        <rFont val="Franklin Gothic Book"/>
        <family val="2"/>
      </rPr>
      <t>1</t>
    </r>
  </si>
  <si>
    <t>Live-Bed Contraction Scour</t>
  </si>
  <si>
    <t>Figure 3- Live Bed Contraction Scour Cross Sections</t>
  </si>
  <si>
    <r>
      <t>y</t>
    </r>
    <r>
      <rPr>
        <vertAlign val="subscript"/>
        <sz val="12"/>
        <color theme="1"/>
        <rFont val="Franklin Gothic Book"/>
        <family val="2"/>
      </rPr>
      <t>s</t>
    </r>
  </si>
  <si>
    <r>
      <t>y</t>
    </r>
    <r>
      <rPr>
        <vertAlign val="subscript"/>
        <sz val="12"/>
        <color theme="1"/>
        <rFont val="Franklin Gothic Book"/>
        <family val="2"/>
      </rPr>
      <t>0</t>
    </r>
  </si>
  <si>
    <r>
      <t>y</t>
    </r>
    <r>
      <rPr>
        <vertAlign val="subscript"/>
        <sz val="12"/>
        <color theme="1"/>
        <rFont val="Franklin Gothic Book"/>
        <family val="2"/>
      </rPr>
      <t>2</t>
    </r>
  </si>
  <si>
    <r>
      <t>Q</t>
    </r>
    <r>
      <rPr>
        <vertAlign val="subscript"/>
        <sz val="12"/>
        <color theme="1"/>
        <rFont val="Franklin Gothic Book"/>
        <family val="2"/>
      </rPr>
      <t>1</t>
    </r>
  </si>
  <si>
    <r>
      <t>Q</t>
    </r>
    <r>
      <rPr>
        <vertAlign val="subscript"/>
        <sz val="12"/>
        <color theme="1"/>
        <rFont val="Franklin Gothic Book"/>
        <family val="2"/>
      </rPr>
      <t>2</t>
    </r>
  </si>
  <si>
    <r>
      <t>W</t>
    </r>
    <r>
      <rPr>
        <vertAlign val="subscript"/>
        <sz val="12"/>
        <color theme="1"/>
        <rFont val="Franklin Gothic Book"/>
        <family val="2"/>
      </rPr>
      <t>1</t>
    </r>
  </si>
  <si>
    <r>
      <t>W</t>
    </r>
    <r>
      <rPr>
        <vertAlign val="subscript"/>
        <sz val="12"/>
        <color theme="1"/>
        <rFont val="Franklin Gothic Book"/>
        <family val="2"/>
      </rPr>
      <t>2</t>
    </r>
  </si>
  <si>
    <r>
      <t>k</t>
    </r>
    <r>
      <rPr>
        <vertAlign val="subscript"/>
        <sz val="12"/>
        <color theme="1"/>
        <rFont val="Franklin Gothic Book"/>
        <family val="2"/>
      </rPr>
      <t>1</t>
    </r>
  </si>
  <si>
    <t xml:space="preserve">determined via a relationship between Shear Velocity and Fall Velocity. See Table 2. </t>
  </si>
  <si>
    <r>
      <t>V</t>
    </r>
    <r>
      <rPr>
        <vertAlign val="subscript"/>
        <sz val="12"/>
        <color theme="1"/>
        <rFont val="Franklin Gothic Book"/>
        <family val="2"/>
      </rPr>
      <t>*</t>
    </r>
  </si>
  <si>
    <r>
      <t>S</t>
    </r>
    <r>
      <rPr>
        <vertAlign val="subscript"/>
        <sz val="12"/>
        <color theme="1"/>
        <rFont val="Franklin Gothic Book"/>
        <family val="2"/>
      </rPr>
      <t>1</t>
    </r>
  </si>
  <si>
    <t>T</t>
  </si>
  <si>
    <t xml:space="preserve">Table 2 - Traditional HEC-18 Contraction Scour Coefficient </t>
  </si>
  <si>
    <t>Mode of Bed Material Transport</t>
  </si>
  <si>
    <t>&lt;0.50</t>
  </si>
  <si>
    <t>Mostly contact bed material discharge</t>
  </si>
  <si>
    <t>0.50 to 2.0</t>
  </si>
  <si>
    <t>Some suspended bed material discharge</t>
  </si>
  <si>
    <t>&gt;2.0</t>
  </si>
  <si>
    <t>Mostly suspended bed material discharge</t>
  </si>
  <si>
    <t>Clear Water Contraction Scour</t>
  </si>
  <si>
    <t>Figure 4 - Clear Water Contraction Scour Cross Sections</t>
  </si>
  <si>
    <t>Q</t>
  </si>
  <si>
    <t xml:space="preserve">median grain size of bed material (ft.) ≥ 0.00066 ft. Refer to Figure 1 for guidance. </t>
  </si>
  <si>
    <t>W</t>
  </si>
  <si>
    <t xml:space="preserve">0.0077 English units </t>
  </si>
  <si>
    <t>Pier Scour</t>
  </si>
  <si>
    <t>Table 3 - Pier Nose Correction Factors</t>
  </si>
  <si>
    <t xml:space="preserve">Shape of Pier Nose </t>
  </si>
  <si>
    <t>Square nose</t>
  </si>
  <si>
    <r>
      <t>K</t>
    </r>
    <r>
      <rPr>
        <vertAlign val="subscript"/>
        <sz val="12"/>
        <color theme="1"/>
        <rFont val="Franklin Gothic Book"/>
        <family val="2"/>
      </rPr>
      <t>1</t>
    </r>
  </si>
  <si>
    <t>correction factor for pier nose shape, reference Table 3 &amp; Figure 5</t>
  </si>
  <si>
    <t>Round nose</t>
  </si>
  <si>
    <r>
      <t>K</t>
    </r>
    <r>
      <rPr>
        <vertAlign val="subscript"/>
        <sz val="12"/>
        <color theme="1"/>
        <rFont val="Franklin Gothic Book"/>
        <family val="2"/>
      </rPr>
      <t>2</t>
    </r>
  </si>
  <si>
    <t>correction factor for angle of attack of flow, reference Table 4</t>
  </si>
  <si>
    <t>Circular cylinder</t>
  </si>
  <si>
    <r>
      <t>K</t>
    </r>
    <r>
      <rPr>
        <vertAlign val="subscript"/>
        <sz val="12"/>
        <color theme="1"/>
        <rFont val="Franklin Gothic Book"/>
        <family val="2"/>
      </rPr>
      <t>3</t>
    </r>
  </si>
  <si>
    <t>correction factor for bed condition, reference Table 5</t>
  </si>
  <si>
    <t>Group of cylinders</t>
  </si>
  <si>
    <t>a</t>
  </si>
  <si>
    <t>Sharp nose</t>
  </si>
  <si>
    <t>L</t>
  </si>
  <si>
    <t>θ</t>
  </si>
  <si>
    <t>angle of attack of flow (º)</t>
  </si>
  <si>
    <t>Table 4 - Angle of Attack Correction Factor</t>
  </si>
  <si>
    <t>Table 5 - Bed Condition Correction Factor</t>
  </si>
  <si>
    <r>
      <t>F</t>
    </r>
    <r>
      <rPr>
        <vertAlign val="subscript"/>
        <sz val="12"/>
        <color theme="1"/>
        <rFont val="Franklin Gothic Book"/>
        <family val="2"/>
      </rPr>
      <t>r</t>
    </r>
  </si>
  <si>
    <t>Angle</t>
  </si>
  <si>
    <t>L/a = 4</t>
  </si>
  <si>
    <t>L/a = 8</t>
  </si>
  <si>
    <t>Bed Condition</t>
  </si>
  <si>
    <t>Dune Height</t>
  </si>
  <si>
    <t>Clear-Water Scour</t>
  </si>
  <si>
    <t>N/A</t>
  </si>
  <si>
    <t>g</t>
  </si>
  <si>
    <r>
      <t>32.2 ft./s</t>
    </r>
    <r>
      <rPr>
        <vertAlign val="superscript"/>
        <sz val="12"/>
        <color theme="1"/>
        <rFont val="Franklin Gothic Book"/>
        <family val="2"/>
      </rPr>
      <t>2</t>
    </r>
  </si>
  <si>
    <t>Plane bed and Antidune Flow</t>
  </si>
  <si>
    <t>Ψ</t>
  </si>
  <si>
    <t>pier nose shape (round or square)</t>
  </si>
  <si>
    <t>Small Dunes</t>
  </si>
  <si>
    <r>
      <t xml:space="preserve">10&gt; H </t>
    </r>
    <r>
      <rPr>
        <sz val="12"/>
        <color theme="1"/>
        <rFont val="Calibri"/>
        <family val="2"/>
      </rPr>
      <t>≥</t>
    </r>
    <r>
      <rPr>
        <sz val="12"/>
        <color theme="1"/>
        <rFont val="Franklin Gothic Book"/>
        <family val="2"/>
      </rPr>
      <t xml:space="preserve"> 2</t>
    </r>
  </si>
  <si>
    <t>Medium Dunes</t>
  </si>
  <si>
    <r>
      <t xml:space="preserve">30 &gt; H </t>
    </r>
    <r>
      <rPr>
        <sz val="12"/>
        <color theme="1"/>
        <rFont val="Calibri"/>
        <family val="2"/>
      </rPr>
      <t>≥</t>
    </r>
    <r>
      <rPr>
        <sz val="12"/>
        <color theme="1"/>
        <rFont val="Franklin Gothic Book"/>
        <family val="2"/>
      </rPr>
      <t xml:space="preserve"> 10</t>
    </r>
  </si>
  <si>
    <t>1.2 to 1.1</t>
  </si>
  <si>
    <t>Large Dunes</t>
  </si>
  <si>
    <r>
      <t xml:space="preserve">H </t>
    </r>
    <r>
      <rPr>
        <sz val="12"/>
        <color theme="1"/>
        <rFont val="Calibri"/>
        <family val="2"/>
      </rPr>
      <t>≥</t>
    </r>
    <r>
      <rPr>
        <sz val="12"/>
        <color theme="1"/>
        <rFont val="Franklin Gothic Book"/>
        <family val="2"/>
      </rPr>
      <t xml:space="preserve"> 30</t>
    </r>
  </si>
  <si>
    <t>If L/a is larger than 12, use equation:</t>
  </si>
  <si>
    <t>Figure 5 - Common Pier Nose Shapes</t>
  </si>
  <si>
    <t>Channel Material</t>
  </si>
  <si>
    <r>
      <t>y</t>
    </r>
    <r>
      <rPr>
        <vertAlign val="subscript"/>
        <sz val="12"/>
        <color theme="1"/>
        <rFont val="Franklin Gothic Book"/>
        <family val="2"/>
      </rPr>
      <t>s,max</t>
    </r>
  </si>
  <si>
    <r>
      <t>This table applies a 50% reduction factor to y</t>
    </r>
    <r>
      <rPr>
        <vertAlign val="subscript"/>
        <sz val="11"/>
        <color theme="1" tint="0.499984740745262"/>
        <rFont val="Franklin Gothic Demi"/>
        <family val="2"/>
      </rPr>
      <t>s</t>
    </r>
    <r>
      <rPr>
        <sz val="11"/>
        <color theme="1" tint="0.499984740745262"/>
        <rFont val="Franklin Gothic Demi"/>
        <family val="2"/>
      </rPr>
      <t xml:space="preserve"> for clay or clayey channel materials.</t>
    </r>
  </si>
  <si>
    <t>Figure 6 - Pier Scour Cross Sections</t>
  </si>
  <si>
    <r>
      <t>Q</t>
    </r>
    <r>
      <rPr>
        <vertAlign val="subscript"/>
        <sz val="12"/>
        <color theme="1"/>
        <rFont val="Franklin Gothic Book"/>
        <family val="2"/>
      </rPr>
      <t>ue</t>
    </r>
  </si>
  <si>
    <t>=</t>
  </si>
  <si>
    <t>effective channel discharge for live-bed conditions and bridge overtopping flows (cfs)</t>
  </si>
  <si>
    <r>
      <t>h</t>
    </r>
    <r>
      <rPr>
        <vertAlign val="subscript"/>
        <sz val="12"/>
        <color theme="1"/>
        <rFont val="Franklin Gothic Book"/>
        <family val="2"/>
      </rPr>
      <t>u</t>
    </r>
  </si>
  <si>
    <r>
      <t>h</t>
    </r>
    <r>
      <rPr>
        <vertAlign val="subscript"/>
        <sz val="12"/>
        <color theme="1"/>
        <rFont val="Franklin Gothic Book"/>
        <family val="2"/>
      </rPr>
      <t>ue</t>
    </r>
  </si>
  <si>
    <r>
      <rPr>
        <sz val="12"/>
        <color theme="1"/>
        <rFont val="Franklin Gothic Book"/>
        <family val="2"/>
      </rPr>
      <t>h</t>
    </r>
    <r>
      <rPr>
        <vertAlign val="subscript"/>
        <sz val="12"/>
        <color theme="1"/>
        <rFont val="Franklin Gothic Book"/>
        <family val="2"/>
      </rPr>
      <t>u</t>
    </r>
  </si>
  <si>
    <t xml:space="preserve">Table 1- Traditional HEC-18 Contraction Scour Coefficient </t>
  </si>
  <si>
    <t xml:space="preserve">determined via a relationship between Shear Velocity and Fall Velocity. See Table 1. </t>
  </si>
  <si>
    <t>Figure 2 - Vertical Contraction and Geometric Parameters</t>
  </si>
  <si>
    <t>t</t>
  </si>
  <si>
    <r>
      <t>h</t>
    </r>
    <r>
      <rPr>
        <vertAlign val="subscript"/>
        <sz val="12"/>
        <color theme="1"/>
        <rFont val="Franklin Gothic Book"/>
        <family val="2"/>
      </rPr>
      <t>b</t>
    </r>
  </si>
  <si>
    <r>
      <t>h</t>
    </r>
    <r>
      <rPr>
        <vertAlign val="subscript"/>
        <sz val="12"/>
        <color theme="1"/>
        <rFont val="Franklin Gothic Book"/>
        <family val="2"/>
      </rPr>
      <t>t</t>
    </r>
  </si>
  <si>
    <r>
      <t>h</t>
    </r>
    <r>
      <rPr>
        <vertAlign val="subscript"/>
        <sz val="12"/>
        <color theme="1"/>
        <rFont val="Franklin Gothic Book"/>
        <family val="2"/>
      </rPr>
      <t>w</t>
    </r>
  </si>
  <si>
    <t>height of bridge from low chord to top of railing (ft)</t>
  </si>
  <si>
    <r>
      <t>h</t>
    </r>
    <r>
      <rPr>
        <vertAlign val="subscript"/>
        <sz val="11"/>
        <color theme="1"/>
        <rFont val="Calibri"/>
        <family val="2"/>
        <scheme val="minor"/>
      </rPr>
      <t>b</t>
    </r>
  </si>
  <si>
    <r>
      <t>h</t>
    </r>
    <r>
      <rPr>
        <vertAlign val="subscript"/>
        <sz val="11"/>
        <color theme="1"/>
        <rFont val="Calibri"/>
        <family val="2"/>
        <scheme val="minor"/>
      </rPr>
      <t>t</t>
    </r>
  </si>
  <si>
    <r>
      <t>h</t>
    </r>
    <r>
      <rPr>
        <vertAlign val="subscript"/>
        <sz val="11"/>
        <color theme="1"/>
        <rFont val="Calibri"/>
        <family val="2"/>
        <scheme val="minor"/>
      </rPr>
      <t>u</t>
    </r>
  </si>
  <si>
    <r>
      <t>h</t>
    </r>
    <r>
      <rPr>
        <vertAlign val="subscript"/>
        <sz val="11"/>
        <color theme="1"/>
        <rFont val="Calibri"/>
        <family val="2"/>
        <scheme val="minor"/>
      </rPr>
      <t>w</t>
    </r>
  </si>
  <si>
    <t>slope of energy grade line of main channel (ft/ft)</t>
  </si>
  <si>
    <r>
      <t>fall velocity based on the D</t>
    </r>
    <r>
      <rPr>
        <vertAlign val="subscript"/>
        <sz val="12"/>
        <color theme="1"/>
        <rFont val="Franklin Gothic Book"/>
        <family val="2"/>
      </rPr>
      <t>50</t>
    </r>
    <r>
      <rPr>
        <sz val="12"/>
        <color theme="1"/>
        <rFont val="Franklin Gothic Book"/>
        <family val="2"/>
      </rPr>
      <t xml:space="preserve"> (ft/s)</t>
    </r>
  </si>
  <si>
    <t>average contraction scour depth (ft)</t>
  </si>
  <si>
    <t>critical velocity above which bed material of size D and smaller will be transported (ft/s)</t>
  </si>
  <si>
    <t>median grain size of bed material (ft) ≥ 0.00066 ft. Refer to Figure 2 for selection guidance.</t>
  </si>
  <si>
    <t>scour depth (ft)</t>
  </si>
  <si>
    <t>pier width (ft)</t>
  </si>
  <si>
    <t>length of pier (ft)</t>
  </si>
  <si>
    <t xml:space="preserve">Refer for Table 1 for guidance. </t>
  </si>
  <si>
    <t>Model Name</t>
  </si>
  <si>
    <t>Plan Used</t>
  </si>
  <si>
    <t>Return Period</t>
  </si>
  <si>
    <t>Pressure Scour:</t>
  </si>
  <si>
    <t>Clear-Water Contraction Scour Depth (ft)</t>
  </si>
  <si>
    <t>Live-Bed Contraction Scour Depth (ft)</t>
  </si>
  <si>
    <t>Pier Scour Depth (ft)</t>
  </si>
  <si>
    <t>Total Scour Depth (ft)</t>
  </si>
  <si>
    <t>Contraction Pressure Scour Depth (ft)</t>
  </si>
  <si>
    <t>Hydraulic Design Flood</t>
  </si>
  <si>
    <t>ω</t>
  </si>
  <si>
    <t>distance from the water surface to low chord  (ft)</t>
  </si>
  <si>
    <r>
      <t>h</t>
    </r>
    <r>
      <rPr>
        <vertAlign val="subscript"/>
        <sz val="11"/>
        <color theme="1"/>
        <rFont val="Calibri"/>
        <family val="2"/>
        <scheme val="minor"/>
      </rPr>
      <t>ue</t>
    </r>
  </si>
  <si>
    <t>WSE</t>
  </si>
  <si>
    <t>Bridge Railing Elevation</t>
  </si>
  <si>
    <r>
      <t xml:space="preserve">upstream channel discharge (cfs) in </t>
    </r>
    <r>
      <rPr>
        <sz val="12"/>
        <color theme="1"/>
        <rFont val="Franklin Gothic Medium Cond"/>
        <family val="2"/>
      </rPr>
      <t>Cross Section 4</t>
    </r>
    <r>
      <rPr>
        <sz val="12"/>
        <color theme="1"/>
        <rFont val="Franklin Gothic Book"/>
        <family val="2"/>
      </rPr>
      <t>. Reference Figure 1 for cross sections.</t>
    </r>
  </si>
  <si>
    <r>
      <t xml:space="preserve">effective upsteam channel flow depth for live bed conditions and bridge overtopping from stagnation streamline to average channel bottom elevation (ft) in </t>
    </r>
    <r>
      <rPr>
        <sz val="12"/>
        <color theme="1"/>
        <rFont val="Franklin Gothic Medium Cond"/>
        <family val="2"/>
      </rPr>
      <t>Cross Section 4</t>
    </r>
  </si>
  <si>
    <r>
      <t xml:space="preserve">effective upsteam channel flow depth for live bed conditions and bridge overtopping from stagnation streamline to average channel bottom elevation (ft) in </t>
    </r>
    <r>
      <rPr>
        <sz val="12"/>
        <color theme="1"/>
        <rFont val="Franklin Gothic Medium Cond"/>
        <family val="2"/>
      </rPr>
      <t>Cross Section BU</t>
    </r>
  </si>
  <si>
    <r>
      <t xml:space="preserve">average depth of flow in </t>
    </r>
    <r>
      <rPr>
        <sz val="12"/>
        <color theme="1"/>
        <rFont val="Franklin Gothic Medium Cond"/>
        <family val="2"/>
      </rPr>
      <t>Cross Section BU</t>
    </r>
    <r>
      <rPr>
        <sz val="12"/>
        <color theme="1"/>
        <rFont val="Franklin Gothic Book"/>
        <family val="2"/>
      </rPr>
      <t xml:space="preserve"> (ft)</t>
    </r>
  </si>
  <si>
    <r>
      <t xml:space="preserve">flow in </t>
    </r>
    <r>
      <rPr>
        <sz val="12"/>
        <color theme="1"/>
        <rFont val="Franklin Gothic Medium Cond"/>
        <family val="2"/>
      </rPr>
      <t>Cross Section BU</t>
    </r>
    <r>
      <rPr>
        <sz val="12"/>
        <color theme="1"/>
        <rFont val="Franklin Gothic Book"/>
        <family val="2"/>
      </rPr>
      <t xml:space="preserve"> (cfs)</t>
    </r>
  </si>
  <si>
    <r>
      <t xml:space="preserve">flow transporting sediment in </t>
    </r>
    <r>
      <rPr>
        <sz val="12"/>
        <color theme="1"/>
        <rFont val="Franklin Gothic Medium Cond"/>
        <family val="2"/>
      </rPr>
      <t>Cross Section 4</t>
    </r>
    <r>
      <rPr>
        <sz val="12"/>
        <color theme="1"/>
        <rFont val="Franklin Gothic Book"/>
        <family val="2"/>
      </rPr>
      <t xml:space="preserve"> (cfs)</t>
    </r>
  </si>
  <si>
    <r>
      <t xml:space="preserve">shear velocity in </t>
    </r>
    <r>
      <rPr>
        <sz val="12"/>
        <color theme="1"/>
        <rFont val="Franklin Gothic Medium Cond"/>
        <family val="2"/>
      </rPr>
      <t>Cross Section 4</t>
    </r>
    <r>
      <rPr>
        <sz val="12"/>
        <color theme="1"/>
        <rFont val="Franklin Gothic Book"/>
        <family val="2"/>
      </rPr>
      <t xml:space="preserve"> (ft/s)</t>
    </r>
  </si>
  <si>
    <r>
      <t xml:space="preserve">vertical size of the bridge opening prior to scour (ft) (low chord elevation minus the average channel bottom elevation from </t>
    </r>
    <r>
      <rPr>
        <sz val="12"/>
        <color theme="1"/>
        <rFont val="Franklin Gothic Medium Cond"/>
        <family val="2"/>
      </rPr>
      <t>Cross Section BU</t>
    </r>
    <r>
      <rPr>
        <sz val="12"/>
        <color theme="1"/>
        <rFont val="Franklin Gothic Book"/>
        <family val="2"/>
      </rPr>
      <t>)</t>
    </r>
  </si>
  <si>
    <r>
      <t xml:space="preserve">upstream channel flow depth (ft) in </t>
    </r>
    <r>
      <rPr>
        <sz val="12"/>
        <color theme="1"/>
        <rFont val="Franklin Gothic Medium Cond"/>
        <family val="2"/>
      </rPr>
      <t>Cross Section 4</t>
    </r>
  </si>
  <si>
    <r>
      <t xml:space="preserve">Froude Number in </t>
    </r>
    <r>
      <rPr>
        <sz val="12"/>
        <color theme="1"/>
        <rFont val="Franklin Gothic Medium Cond"/>
        <family val="2"/>
      </rPr>
      <t>Cross Section 3</t>
    </r>
    <r>
      <rPr>
        <sz val="12"/>
        <color theme="1"/>
        <rFont val="Franklin Gothic Book"/>
        <family val="2"/>
      </rPr>
      <t xml:space="preserve"> (equal to V</t>
    </r>
    <r>
      <rPr>
        <vertAlign val="subscript"/>
        <sz val="12"/>
        <color theme="1"/>
        <rFont val="Franklin Gothic Book"/>
        <family val="2"/>
      </rPr>
      <t>1</t>
    </r>
    <r>
      <rPr>
        <sz val="12"/>
        <color theme="1"/>
        <rFont val="Franklin Gothic Book"/>
        <family val="2"/>
      </rPr>
      <t>/(gy</t>
    </r>
    <r>
      <rPr>
        <vertAlign val="subscript"/>
        <sz val="12"/>
        <color theme="1"/>
        <rFont val="Franklin Gothic Book"/>
        <family val="2"/>
      </rPr>
      <t>1</t>
    </r>
    <r>
      <rPr>
        <sz val="12"/>
        <color theme="1"/>
        <rFont val="Franklin Gothic Book"/>
        <family val="2"/>
      </rPr>
      <t>)</t>
    </r>
    <r>
      <rPr>
        <vertAlign val="superscript"/>
        <sz val="12"/>
        <color theme="1"/>
        <rFont val="Franklin Gothic Book"/>
        <family val="2"/>
      </rPr>
      <t>1/2</t>
    </r>
    <r>
      <rPr>
        <sz val="12"/>
        <color theme="1"/>
        <rFont val="Franklin Gothic Book"/>
        <family val="2"/>
      </rPr>
      <t>)</t>
    </r>
  </si>
  <si>
    <t>Cross Section 4</t>
  </si>
  <si>
    <t>Cross Section 3</t>
  </si>
  <si>
    <t>Cross Section BU</t>
  </si>
  <si>
    <t>Cross Section BD</t>
  </si>
  <si>
    <t>Cross Section 2</t>
  </si>
  <si>
    <t>Cross Section 1</t>
  </si>
  <si>
    <t>Cross Section ID</t>
  </si>
  <si>
    <t>Corresponding HEC-RAS Cross Section Number</t>
  </si>
  <si>
    <r>
      <t xml:space="preserve">average contraction scour depth in </t>
    </r>
    <r>
      <rPr>
        <sz val="12"/>
        <color theme="1"/>
        <rFont val="Franklin Gothic Medium Cond"/>
        <family val="2"/>
      </rPr>
      <t>Cross Section BU</t>
    </r>
    <r>
      <rPr>
        <sz val="12"/>
        <color theme="1"/>
        <rFont val="Franklin Gothic Book"/>
        <family val="2"/>
      </rPr>
      <t xml:space="preserve"> (ft)</t>
    </r>
  </si>
  <si>
    <r>
      <t xml:space="preserve">existing depth in </t>
    </r>
    <r>
      <rPr>
        <sz val="12"/>
        <color theme="1"/>
        <rFont val="Franklin Gothic Medium Cond"/>
        <family val="2"/>
      </rPr>
      <t>Cross Section BU</t>
    </r>
    <r>
      <rPr>
        <sz val="12"/>
        <color theme="1"/>
        <rFont val="Franklin Gothic Book"/>
        <family val="2"/>
      </rPr>
      <t xml:space="preserve"> before scour (ft)</t>
    </r>
  </si>
  <si>
    <r>
      <t xml:space="preserve">average depth of flow in </t>
    </r>
    <r>
      <rPr>
        <sz val="12"/>
        <color theme="1"/>
        <rFont val="Franklin Gothic Medium Cond"/>
        <family val="2"/>
      </rPr>
      <t>Cross Section 4</t>
    </r>
    <r>
      <rPr>
        <sz val="12"/>
        <color theme="1"/>
        <rFont val="Franklin Gothic Book"/>
        <family val="2"/>
      </rPr>
      <t xml:space="preserve"> (ft)</t>
    </r>
  </si>
  <si>
    <r>
      <t xml:space="preserve">slope of energy grade line of main channel </t>
    </r>
    <r>
      <rPr>
        <sz val="12"/>
        <color theme="1"/>
        <rFont val="Franklin Gothic Medium Cond"/>
        <family val="2"/>
      </rPr>
      <t>Cross Section 4</t>
    </r>
    <r>
      <rPr>
        <sz val="12"/>
        <color theme="1"/>
        <rFont val="Franklin Gothic Book"/>
        <family val="2"/>
      </rPr>
      <t xml:space="preserve"> (ft/ft)</t>
    </r>
  </si>
  <si>
    <r>
      <t xml:space="preserve">flow at </t>
    </r>
    <r>
      <rPr>
        <sz val="12"/>
        <color theme="1"/>
        <rFont val="Franklin Gothic Medium Cond"/>
        <family val="2"/>
      </rPr>
      <t>Cross Section BU</t>
    </r>
    <r>
      <rPr>
        <sz val="12"/>
        <color theme="1"/>
        <rFont val="Franklin Gothic Book"/>
        <family val="2"/>
      </rPr>
      <t xml:space="preserve"> associated with width, W (cfs)</t>
    </r>
  </si>
  <si>
    <r>
      <t xml:space="preserve">average existing depth of flow in </t>
    </r>
    <r>
      <rPr>
        <sz val="12"/>
        <color theme="1"/>
        <rFont val="Franklin Gothic Medium Cond"/>
        <family val="2"/>
      </rPr>
      <t>Cross Section BU</t>
    </r>
    <r>
      <rPr>
        <sz val="12"/>
        <color theme="1"/>
        <rFont val="Franklin Gothic Book"/>
        <family val="2"/>
      </rPr>
      <t xml:space="preserve"> before scour (ft)</t>
    </r>
  </si>
  <si>
    <r>
      <t xml:space="preserve">V* = Shear velocity in </t>
    </r>
    <r>
      <rPr>
        <sz val="12"/>
        <color theme="1"/>
        <rFont val="Franklin Gothic Medium Cond"/>
        <family val="2"/>
      </rPr>
      <t>Cross Section 4</t>
    </r>
    <r>
      <rPr>
        <sz val="12"/>
        <color theme="1"/>
        <rFont val="Franklin Gothic Book"/>
        <family val="2"/>
      </rPr>
      <t xml:space="preserve"> (ft/s)</t>
    </r>
  </si>
  <si>
    <r>
      <t>ω = Fall velocity of bed material based on the D</t>
    </r>
    <r>
      <rPr>
        <vertAlign val="subscript"/>
        <sz val="12"/>
        <color theme="1"/>
        <rFont val="Franklin Gothic Book"/>
        <family val="2"/>
      </rPr>
      <t>50</t>
    </r>
    <r>
      <rPr>
        <sz val="12"/>
        <color theme="1"/>
        <rFont val="Franklin Gothic Book"/>
        <family val="2"/>
      </rPr>
      <t xml:space="preserve"> (ft/s)</t>
    </r>
  </si>
  <si>
    <r>
      <t>Clear--water contraction scour = V</t>
    </r>
    <r>
      <rPr>
        <vertAlign val="subscript"/>
        <sz val="12"/>
        <color theme="1"/>
        <rFont val="Franklin Gothic Book"/>
        <family val="2"/>
      </rPr>
      <t>c</t>
    </r>
    <r>
      <rPr>
        <sz val="12"/>
        <color theme="1"/>
        <rFont val="Franklin Gothic Book"/>
        <family val="2"/>
      </rPr>
      <t xml:space="preserve"> &gt; V</t>
    </r>
    <r>
      <rPr>
        <vertAlign val="subscript"/>
        <sz val="12"/>
        <color theme="1"/>
        <rFont val="Franklin Gothic Book"/>
        <family val="2"/>
      </rPr>
      <t>1</t>
    </r>
  </si>
  <si>
    <t>NBI Number:</t>
  </si>
  <si>
    <r>
      <t xml:space="preserve">local depth of flow in </t>
    </r>
    <r>
      <rPr>
        <sz val="12"/>
        <color theme="1"/>
        <rFont val="Franklin Gothic Medium Cond"/>
        <family val="2"/>
      </rPr>
      <t>Cross Section 3</t>
    </r>
    <r>
      <rPr>
        <sz val="12"/>
        <color theme="1"/>
        <rFont val="Franklin Gothic Book"/>
        <family val="2"/>
      </rPr>
      <t xml:space="preserve"> (ft)</t>
    </r>
  </si>
  <si>
    <r>
      <t xml:space="preserve">local velocity in </t>
    </r>
    <r>
      <rPr>
        <sz val="12"/>
        <color theme="1"/>
        <rFont val="Franklin Gothic Medium Cond"/>
        <family val="2"/>
      </rPr>
      <t>Cross Section 3</t>
    </r>
    <r>
      <rPr>
        <sz val="12"/>
        <color theme="1"/>
        <rFont val="Franklin Gothic Book"/>
        <family val="2"/>
      </rPr>
      <t xml:space="preserve"> (ft/s)</t>
    </r>
  </si>
  <si>
    <r>
      <t xml:space="preserve">width of flow contributing to transport of bed material in </t>
    </r>
    <r>
      <rPr>
        <sz val="12"/>
        <color theme="1"/>
        <rFont val="Franklin Gothic Medium Cond"/>
        <family val="2"/>
      </rPr>
      <t>Cross Section 4</t>
    </r>
    <r>
      <rPr>
        <sz val="12"/>
        <color theme="1"/>
        <rFont val="Franklin Gothic Book"/>
        <family val="2"/>
      </rPr>
      <t xml:space="preserve"> (ft)</t>
    </r>
  </si>
  <si>
    <t>Figure 1 - Scour Cross Sections</t>
  </si>
  <si>
    <t>Erosion Category</t>
  </si>
  <si>
    <t>Critical Velocity (ft/s)</t>
  </si>
  <si>
    <r>
      <t>Critical Shear Stress (lb/ft</t>
    </r>
    <r>
      <rPr>
        <vertAlign val="superscript"/>
        <sz val="12"/>
        <color theme="1"/>
        <rFont val="Franklin Gothic Book"/>
        <family val="2"/>
      </rPr>
      <t>2</t>
    </r>
    <r>
      <rPr>
        <sz val="12"/>
        <color theme="1"/>
        <rFont val="Franklin Gothic Book"/>
        <family val="2"/>
      </rPr>
      <t>)</t>
    </r>
  </si>
  <si>
    <r>
      <t>k</t>
    </r>
    <r>
      <rPr>
        <vertAlign val="subscript"/>
        <sz val="12"/>
        <color theme="1"/>
        <rFont val="Franklin Gothic Book"/>
        <family val="2"/>
      </rPr>
      <t>r</t>
    </r>
  </si>
  <si>
    <r>
      <t>k</t>
    </r>
    <r>
      <rPr>
        <vertAlign val="subscript"/>
        <sz val="12"/>
        <color theme="1"/>
        <rFont val="Franklin Gothic Book"/>
        <family val="2"/>
      </rPr>
      <t>Lc</t>
    </r>
  </si>
  <si>
    <t>correction factor for contraction ratio effect on initial shear stress for contraction scour</t>
  </si>
  <si>
    <t>correction factor for contraction length effect on initial shear stress for contraction scour</t>
  </si>
  <si>
    <r>
      <t>k</t>
    </r>
    <r>
      <rPr>
        <vertAlign val="subscript"/>
        <sz val="12"/>
        <color theme="1"/>
        <rFont val="Calibri"/>
        <family val="2"/>
      </rPr>
      <t>θ</t>
    </r>
  </si>
  <si>
    <t>correction factor for transition angle effect on initial shear stress for contraction scour</t>
  </si>
  <si>
    <t>γ</t>
  </si>
  <si>
    <t>n</t>
  </si>
  <si>
    <t>Manning's roughness coefficient for channel bed</t>
  </si>
  <si>
    <r>
      <rPr>
        <sz val="12"/>
        <color theme="1"/>
        <rFont val="Franklin Gothic Book"/>
        <family val="2"/>
      </rPr>
      <t>y</t>
    </r>
    <r>
      <rPr>
        <vertAlign val="subscript"/>
        <sz val="12"/>
        <color theme="1"/>
        <rFont val="Franklin Gothic Book"/>
        <family val="2"/>
      </rPr>
      <t>1</t>
    </r>
  </si>
  <si>
    <r>
      <t>L</t>
    </r>
    <r>
      <rPr>
        <vertAlign val="subscript"/>
        <sz val="12"/>
        <color theme="1"/>
        <rFont val="Franklin Gothic Book"/>
        <family val="2"/>
      </rPr>
      <t>c</t>
    </r>
  </si>
  <si>
    <t>length of contracted channel section measured in the direction of flow (ft)</t>
  </si>
  <si>
    <r>
      <t>unit weight of water (lb/ft</t>
    </r>
    <r>
      <rPr>
        <vertAlign val="superscript"/>
        <sz val="12"/>
        <rFont val="Franklin Gothic Book"/>
        <family val="2"/>
      </rPr>
      <t>3</t>
    </r>
    <r>
      <rPr>
        <sz val="12"/>
        <rFont val="Franklin Gothic Book"/>
        <family val="2"/>
      </rPr>
      <t>)</t>
    </r>
  </si>
  <si>
    <r>
      <t>K</t>
    </r>
    <r>
      <rPr>
        <vertAlign val="subscript"/>
        <sz val="12"/>
        <color theme="1"/>
        <rFont val="Franklin Gothic Book"/>
        <family val="2"/>
      </rPr>
      <t>W</t>
    </r>
  </si>
  <si>
    <r>
      <t>K</t>
    </r>
    <r>
      <rPr>
        <vertAlign val="subscript"/>
        <sz val="12"/>
        <color theme="1"/>
        <rFont val="Franklin Gothic Book"/>
        <family val="2"/>
      </rPr>
      <t>SH</t>
    </r>
  </si>
  <si>
    <r>
      <t>K</t>
    </r>
    <r>
      <rPr>
        <vertAlign val="subscript"/>
        <sz val="12"/>
        <color theme="1"/>
        <rFont val="Franklin Gothic Book"/>
        <family val="2"/>
      </rPr>
      <t>SP</t>
    </r>
  </si>
  <si>
    <r>
      <t>k</t>
    </r>
    <r>
      <rPr>
        <vertAlign val="subscript"/>
        <sz val="12"/>
        <color theme="1"/>
        <rFont val="Calibri"/>
        <family val="2"/>
      </rPr>
      <t>α</t>
    </r>
  </si>
  <si>
    <t>ρ</t>
  </si>
  <si>
    <r>
      <t>V</t>
    </r>
    <r>
      <rPr>
        <vertAlign val="subscript"/>
        <sz val="12"/>
        <color theme="1"/>
        <rFont val="Franklin Gothic Book"/>
        <family val="2"/>
      </rPr>
      <t>2</t>
    </r>
  </si>
  <si>
    <r>
      <t>R</t>
    </r>
    <r>
      <rPr>
        <vertAlign val="subscript"/>
        <sz val="12"/>
        <color theme="1"/>
        <rFont val="Franklin Gothic Book"/>
        <family val="2"/>
      </rPr>
      <t>e</t>
    </r>
  </si>
  <si>
    <t>Reynolds Number</t>
  </si>
  <si>
    <t>representative velocity in contracted section (ft/s)</t>
  </si>
  <si>
    <r>
      <t>density of water (slugs/ft</t>
    </r>
    <r>
      <rPr>
        <vertAlign val="superscript"/>
        <sz val="12"/>
        <rFont val="Franklin Gothic Book"/>
        <family val="2"/>
      </rPr>
      <t>3</t>
    </r>
    <r>
      <rPr>
        <sz val="12"/>
        <rFont val="Franklin Gothic Book"/>
        <family val="2"/>
      </rPr>
      <t>)</t>
    </r>
  </si>
  <si>
    <t>correction factor for pier skew angle effect on initial shear stress of pier scour</t>
  </si>
  <si>
    <t xml:space="preserve">correction factor for pier spacing effect on pier scour depth </t>
  </si>
  <si>
    <t>a'</t>
  </si>
  <si>
    <t>S</t>
  </si>
  <si>
    <t>ν</t>
  </si>
  <si>
    <t>projected pier width for skewed bents (ft)</t>
  </si>
  <si>
    <t>pier spacing (ft)</t>
  </si>
  <si>
    <r>
      <t>kinematic viscosity of water (ft</t>
    </r>
    <r>
      <rPr>
        <vertAlign val="superscript"/>
        <sz val="12"/>
        <color theme="1"/>
        <rFont val="Franklin Gothic Book"/>
        <family val="2"/>
      </rPr>
      <t>2</t>
    </r>
    <r>
      <rPr>
        <sz val="12"/>
        <color theme="1"/>
        <rFont val="Franklin Gothic Book"/>
        <family val="2"/>
      </rPr>
      <t>/s)</t>
    </r>
  </si>
  <si>
    <r>
      <t>L</t>
    </r>
    <r>
      <rPr>
        <vertAlign val="subscript"/>
        <sz val="12"/>
        <color theme="1"/>
        <rFont val="Franklin Gothic Book"/>
        <family val="2"/>
      </rPr>
      <t>p</t>
    </r>
  </si>
  <si>
    <t>length of pier in direction of flow (ft)</t>
  </si>
  <si>
    <t>α</t>
  </si>
  <si>
    <t>pier skew (degree)</t>
  </si>
  <si>
    <r>
      <t>V</t>
    </r>
    <r>
      <rPr>
        <vertAlign val="subscript"/>
        <sz val="12"/>
        <color theme="1"/>
        <rFont val="Franklin Gothic Book"/>
        <family val="2"/>
      </rPr>
      <t>c</t>
    </r>
  </si>
  <si>
    <t>critical velocity (ft/s)</t>
  </si>
  <si>
    <r>
      <t>critical channel bed shear stress (lb/ft</t>
    </r>
    <r>
      <rPr>
        <vertAlign val="superscript"/>
        <sz val="12"/>
        <color theme="1"/>
        <rFont val="Franklin Gothic Book"/>
        <family val="2"/>
      </rPr>
      <t>2</t>
    </r>
    <r>
      <rPr>
        <sz val="12"/>
        <color theme="1"/>
        <rFont val="Franklin Gothic Book"/>
        <family val="2"/>
      </rPr>
      <t>)</t>
    </r>
  </si>
  <si>
    <r>
      <t>gravity (ft/s</t>
    </r>
    <r>
      <rPr>
        <vertAlign val="superscript"/>
        <sz val="12"/>
        <color theme="1"/>
        <rFont val="Franklin Gothic Book"/>
        <family val="2"/>
      </rPr>
      <t>2</t>
    </r>
    <r>
      <rPr>
        <sz val="12"/>
        <color theme="1"/>
        <rFont val="Franklin Gothic Book"/>
        <family val="2"/>
      </rPr>
      <t>)</t>
    </r>
  </si>
  <si>
    <r>
      <t>Z</t>
    </r>
    <r>
      <rPr>
        <vertAlign val="subscript"/>
        <sz val="12"/>
        <color theme="1"/>
        <rFont val="Franklin Gothic Book"/>
        <family val="2"/>
      </rPr>
      <t>max(C)</t>
    </r>
  </si>
  <si>
    <t xml:space="preserve">a </t>
  </si>
  <si>
    <t>Pier Shape</t>
  </si>
  <si>
    <t>Number of Piers</t>
  </si>
  <si>
    <r>
      <t>k</t>
    </r>
    <r>
      <rPr>
        <vertAlign val="subscript"/>
        <sz val="12"/>
        <color theme="1"/>
        <rFont val="Franklin Gothic Book"/>
        <family val="2"/>
      </rPr>
      <t>W</t>
    </r>
  </si>
  <si>
    <r>
      <rPr>
        <sz val="12"/>
        <color theme="1"/>
        <rFont val="Franklin Gothic Book"/>
        <family val="2"/>
      </rPr>
      <t>k</t>
    </r>
    <r>
      <rPr>
        <vertAlign val="subscript"/>
        <sz val="12"/>
        <color theme="1"/>
        <rFont val="Franklin Gothic Book"/>
        <family val="2"/>
      </rPr>
      <t>SP</t>
    </r>
  </si>
  <si>
    <r>
      <rPr>
        <sz val="12"/>
        <color theme="1"/>
        <rFont val="Franklin Gothic Book"/>
        <family val="2"/>
      </rPr>
      <t>k</t>
    </r>
    <r>
      <rPr>
        <vertAlign val="subscript"/>
        <sz val="12"/>
        <color theme="1"/>
        <rFont val="Franklin Gothic Book"/>
        <family val="2"/>
      </rPr>
      <t>SH</t>
    </r>
  </si>
  <si>
    <t>correction factor for water depth effect on pier scour depth</t>
  </si>
  <si>
    <t>correction factor for pier shape effect on pier scour depth</t>
  </si>
  <si>
    <t>correction factor for water depth effect oninitial shear stress of pier scour</t>
  </si>
  <si>
    <t>correction factor for pier shape effect on intitial shear stress for pier scour</t>
  </si>
  <si>
    <t>correction factor for pier spacing effect on initial shear stress of pier scour</t>
  </si>
  <si>
    <r>
      <t>y</t>
    </r>
    <r>
      <rPr>
        <vertAlign val="subscript"/>
        <sz val="12"/>
        <color theme="1"/>
        <rFont val="Calibri Light"/>
        <family val="2"/>
      </rPr>
      <t>2Δ</t>
    </r>
  </si>
  <si>
    <r>
      <t>y</t>
    </r>
    <r>
      <rPr>
        <vertAlign val="subscript"/>
        <sz val="12"/>
        <color theme="1"/>
        <rFont val="Franklin Gothic Book"/>
        <family val="2"/>
      </rPr>
      <t>2</t>
    </r>
    <r>
      <rPr>
        <sz val="12"/>
        <color theme="1"/>
        <rFont val="Franklin Gothic Book"/>
        <family val="2"/>
      </rPr>
      <t>/a'</t>
    </r>
  </si>
  <si>
    <r>
      <t>t</t>
    </r>
    <r>
      <rPr>
        <vertAlign val="subscript"/>
        <sz val="12"/>
        <color theme="1"/>
        <rFont val="Franklin Gothic Book"/>
        <family val="2"/>
      </rPr>
      <t>e(C)</t>
    </r>
  </si>
  <si>
    <r>
      <t>t</t>
    </r>
    <r>
      <rPr>
        <vertAlign val="subscript"/>
        <sz val="12"/>
        <color theme="1"/>
        <rFont val="Franklin Gothic Book"/>
        <family val="2"/>
      </rPr>
      <t>e(P)</t>
    </r>
  </si>
  <si>
    <r>
      <rPr>
        <sz val="12"/>
        <color theme="1"/>
        <rFont val="Calibri"/>
        <family val="2"/>
      </rPr>
      <t>Δ</t>
    </r>
    <r>
      <rPr>
        <sz val="12"/>
        <color theme="1"/>
        <rFont val="Franklin Gothic Book"/>
        <family val="2"/>
      </rPr>
      <t>t</t>
    </r>
  </si>
  <si>
    <r>
      <t>ż</t>
    </r>
    <r>
      <rPr>
        <vertAlign val="subscript"/>
        <sz val="12"/>
        <color theme="1"/>
        <rFont val="Franklin Gothic Book"/>
        <family val="2"/>
      </rPr>
      <t>i(C)</t>
    </r>
  </si>
  <si>
    <r>
      <t>ż</t>
    </r>
    <r>
      <rPr>
        <vertAlign val="subscript"/>
        <sz val="12"/>
        <color theme="1"/>
        <rFont val="Franklin Gothic Book"/>
        <family val="2"/>
      </rPr>
      <t>i(P)</t>
    </r>
  </si>
  <si>
    <t>equivalent time for contraction scour (hr)</t>
  </si>
  <si>
    <t>equivalent time for pier scour (hr)</t>
  </si>
  <si>
    <r>
      <t>Z</t>
    </r>
    <r>
      <rPr>
        <vertAlign val="subscript"/>
        <sz val="12"/>
        <color theme="1"/>
        <rFont val="Franklin Gothic Book"/>
        <family val="2"/>
      </rPr>
      <t>max(P)</t>
    </r>
  </si>
  <si>
    <t>maximum pier scour depth (ft)</t>
  </si>
  <si>
    <t>maximum uniform contraction scour depth (ft)</t>
  </si>
  <si>
    <r>
      <t>Z</t>
    </r>
    <r>
      <rPr>
        <vertAlign val="subscript"/>
        <sz val="12"/>
        <color theme="1"/>
        <rFont val="Franklin Gothic Book"/>
        <family val="2"/>
      </rPr>
      <t>c</t>
    </r>
  </si>
  <si>
    <r>
      <t>Z</t>
    </r>
    <r>
      <rPr>
        <vertAlign val="subscript"/>
        <sz val="12"/>
        <color theme="1"/>
        <rFont val="Franklin Gothic Book"/>
        <family val="2"/>
      </rPr>
      <t>p</t>
    </r>
  </si>
  <si>
    <r>
      <t>Z</t>
    </r>
    <r>
      <rPr>
        <vertAlign val="subscript"/>
        <sz val="12"/>
        <color theme="1"/>
        <rFont val="Franklin Gothic Book"/>
        <family val="2"/>
      </rPr>
      <t>tot</t>
    </r>
  </si>
  <si>
    <t>(ft)</t>
  </si>
  <si>
    <r>
      <t>V</t>
    </r>
    <r>
      <rPr>
        <vertAlign val="subscript"/>
        <sz val="12"/>
        <color rgb="FFFF0000"/>
        <rFont val="Franklin Gothic Book"/>
        <family val="2"/>
      </rPr>
      <t>*</t>
    </r>
    <r>
      <rPr>
        <sz val="12"/>
        <color theme="1"/>
        <rFont val="Franklin Gothic Book"/>
        <family val="2"/>
      </rPr>
      <t xml:space="preserve"> = Shear velocity in </t>
    </r>
    <r>
      <rPr>
        <sz val="12"/>
        <color theme="1"/>
        <rFont val="Franklin Gothic Medium Cond"/>
        <family val="2"/>
      </rPr>
      <t>Cross Section 4</t>
    </r>
    <r>
      <rPr>
        <sz val="12"/>
        <color theme="1"/>
        <rFont val="Franklin Gothic Book"/>
        <family val="2"/>
      </rPr>
      <t xml:space="preserve"> (ft/s)</t>
    </r>
  </si>
  <si>
    <r>
      <t>D</t>
    </r>
    <r>
      <rPr>
        <vertAlign val="subscript"/>
        <sz val="12"/>
        <rFont val="Franklin Gothic Book"/>
        <family val="2"/>
      </rPr>
      <t>50</t>
    </r>
  </si>
  <si>
    <r>
      <t xml:space="preserve">average depth of flow in </t>
    </r>
    <r>
      <rPr>
        <sz val="12"/>
        <color theme="1"/>
        <rFont val="Franklin Gothic Medium Cond"/>
        <family val="2"/>
      </rPr>
      <t>Cross Section 4</t>
    </r>
    <r>
      <rPr>
        <sz val="12"/>
        <color theme="1"/>
        <rFont val="Franklin Gothic Book"/>
        <family val="2"/>
      </rPr>
      <t>. Refer to Figure 1 for cross section location. (ft)</t>
    </r>
  </si>
  <si>
    <r>
      <t>abutment transition angle (</t>
    </r>
    <r>
      <rPr>
        <sz val="12"/>
        <color theme="1"/>
        <rFont val="Arial"/>
        <family val="2"/>
      </rPr>
      <t>°</t>
    </r>
    <r>
      <rPr>
        <sz val="12"/>
        <color theme="1"/>
        <rFont val="Calibri"/>
        <family val="2"/>
        <scheme val="minor"/>
      </rPr>
      <t>)</t>
    </r>
  </si>
  <si>
    <r>
      <t>(lb/ft</t>
    </r>
    <r>
      <rPr>
        <vertAlign val="superscript"/>
        <sz val="12"/>
        <color theme="1"/>
        <rFont val="Franklin Gothic Book"/>
        <family val="2"/>
      </rPr>
      <t>2</t>
    </r>
    <r>
      <rPr>
        <sz val="12"/>
        <color theme="1"/>
        <rFont val="Franklin Gothic Book"/>
        <family val="2"/>
      </rPr>
      <t>)</t>
    </r>
  </si>
  <si>
    <r>
      <t>(lb/ft</t>
    </r>
    <r>
      <rPr>
        <vertAlign val="superscript"/>
        <sz val="12"/>
        <rFont val="Franklin Gothic Book"/>
        <family val="2"/>
      </rPr>
      <t>2</t>
    </r>
    <r>
      <rPr>
        <sz val="12"/>
        <rFont val="Franklin Gothic Book"/>
        <family val="2"/>
      </rPr>
      <t>)</t>
    </r>
  </si>
  <si>
    <r>
      <t>V</t>
    </r>
    <r>
      <rPr>
        <vertAlign val="subscript"/>
        <sz val="12"/>
        <color theme="1"/>
        <rFont val="Calibri"/>
        <family val="2"/>
        <scheme val="minor"/>
      </rPr>
      <t>c</t>
    </r>
  </si>
  <si>
    <r>
      <t>Bottom width of flow through contracted section (</t>
    </r>
    <r>
      <rPr>
        <sz val="12"/>
        <color theme="1"/>
        <rFont val="Franklin Gothic Medium Cond"/>
        <family val="2"/>
      </rPr>
      <t>Cross Section BU)</t>
    </r>
    <r>
      <rPr>
        <sz val="12"/>
        <color theme="1"/>
        <rFont val="Franklin Gothic Book"/>
        <family val="2"/>
      </rPr>
      <t xml:space="preserve"> less pier width(s) (ft)</t>
    </r>
  </si>
  <si>
    <t>Use the dropdown to indicate the hydraulic design flood. A corresponding scour design flood will be determined.</t>
  </si>
  <si>
    <r>
      <t>k</t>
    </r>
    <r>
      <rPr>
        <vertAlign val="subscript"/>
        <sz val="12"/>
        <color theme="1"/>
        <rFont val="Franklin Gothic Book"/>
        <family val="2"/>
      </rPr>
      <t>θ</t>
    </r>
  </si>
  <si>
    <r>
      <rPr>
        <sz val="12"/>
        <color theme="1"/>
        <rFont val="Times New Roman"/>
        <family val="1"/>
      </rPr>
      <t>τ</t>
    </r>
    <r>
      <rPr>
        <vertAlign val="subscript"/>
        <sz val="12"/>
        <color theme="1"/>
        <rFont val="Franklin Gothic Book"/>
        <family val="2"/>
      </rPr>
      <t>i(c)</t>
    </r>
  </si>
  <si>
    <r>
      <rPr>
        <sz val="12"/>
        <color theme="1"/>
        <rFont val="Times New Roman"/>
        <family val="1"/>
      </rPr>
      <t>τ</t>
    </r>
    <r>
      <rPr>
        <vertAlign val="subscript"/>
        <sz val="12"/>
        <color theme="1"/>
        <rFont val="Franklin Gothic Book"/>
        <family val="2"/>
      </rPr>
      <t>c</t>
    </r>
  </si>
  <si>
    <r>
      <t>k</t>
    </r>
    <r>
      <rPr>
        <vertAlign val="subscript"/>
        <sz val="12"/>
        <color theme="1"/>
        <rFont val="Franklin Gothic Book"/>
        <family val="2"/>
      </rPr>
      <t>α</t>
    </r>
  </si>
  <si>
    <r>
      <rPr>
        <sz val="12"/>
        <color theme="1"/>
        <rFont val="Times New Roman"/>
        <family val="1"/>
      </rPr>
      <t>τ</t>
    </r>
    <r>
      <rPr>
        <vertAlign val="subscript"/>
        <sz val="12"/>
        <color theme="1"/>
        <rFont val="Franklin Gothic Book"/>
        <family val="2"/>
      </rPr>
      <t>i(p)</t>
    </r>
  </si>
  <si>
    <r>
      <t xml:space="preserve">width of flow at </t>
    </r>
    <r>
      <rPr>
        <sz val="12"/>
        <rFont val="Franklin Gothic Medium Cond"/>
        <family val="2"/>
      </rPr>
      <t>Cross Section 4</t>
    </r>
    <r>
      <rPr>
        <sz val="12"/>
        <rFont val="Franklin Gothic Book"/>
        <family val="2"/>
      </rPr>
      <t xml:space="preserve"> (ft)</t>
    </r>
  </si>
  <si>
    <r>
      <t xml:space="preserve">initial scour rate (corresponding to </t>
    </r>
    <r>
      <rPr>
        <sz val="12"/>
        <color theme="1"/>
        <rFont val="Times New Roman"/>
        <family val="1"/>
      </rPr>
      <t>τ</t>
    </r>
    <r>
      <rPr>
        <vertAlign val="subscript"/>
        <sz val="12"/>
        <color theme="1"/>
        <rFont val="Franklin Gothic Book"/>
        <family val="2"/>
      </rPr>
      <t>i(c)</t>
    </r>
    <r>
      <rPr>
        <sz val="12"/>
        <color theme="1"/>
        <rFont val="Franklin Gothic Book"/>
        <family val="2"/>
      </rPr>
      <t>) for contraction scour (in/day)</t>
    </r>
  </si>
  <si>
    <r>
      <t xml:space="preserve">initial scour rate (corresponding to </t>
    </r>
    <r>
      <rPr>
        <sz val="12"/>
        <color theme="1"/>
        <rFont val="Times New Roman"/>
        <family val="1"/>
      </rPr>
      <t>τ</t>
    </r>
    <r>
      <rPr>
        <vertAlign val="subscript"/>
        <sz val="12"/>
        <color theme="1"/>
        <rFont val="Franklin Gothic Book"/>
        <family val="2"/>
      </rPr>
      <t>i(p)</t>
    </r>
    <r>
      <rPr>
        <sz val="12"/>
        <color theme="1"/>
        <rFont val="Franklin Gothic Book"/>
        <family val="2"/>
      </rPr>
      <t>) for pier scour (in/day)</t>
    </r>
  </si>
  <si>
    <r>
      <t>weir flow height (h</t>
    </r>
    <r>
      <rPr>
        <vertAlign val="subscript"/>
        <sz val="12"/>
        <color theme="1"/>
        <rFont val="Franklin Gothic Book"/>
        <family val="2"/>
      </rPr>
      <t>t</t>
    </r>
    <r>
      <rPr>
        <sz val="12"/>
        <color theme="1"/>
        <rFont val="Franklin Gothic Book"/>
        <family val="2"/>
      </rPr>
      <t xml:space="preserve"> - T for flow above bridge railing, otherwise zero) (ft)</t>
    </r>
  </si>
  <si>
    <t>SRICOS Bridge Scour Analysis</t>
  </si>
  <si>
    <t>HEC-18 Bridge Scour Analysis (Pressure Flow)</t>
  </si>
  <si>
    <t>HEC-18 Bridge Scour Analysis</t>
  </si>
  <si>
    <t>Use the dropdown to indicate the hydraulic design flood. A corresponding scour design flood will</t>
  </si>
  <si>
    <t xml:space="preserve">bridge-modeling cross sections shown in Figure 1. </t>
  </si>
  <si>
    <t>Identify the hydraulic model cross sections that correspond to the standard</t>
  </si>
  <si>
    <r>
      <t>k</t>
    </r>
    <r>
      <rPr>
        <vertAlign val="subscript"/>
        <sz val="12"/>
        <color theme="1"/>
        <rFont val="Franklin Gothic Medium"/>
        <family val="2"/>
      </rPr>
      <t>1</t>
    </r>
  </si>
  <si>
    <r>
      <t>V</t>
    </r>
    <r>
      <rPr>
        <vertAlign val="superscript"/>
        <sz val="12"/>
        <color theme="1"/>
        <rFont val="Franklin Gothic Medium"/>
        <family val="2"/>
      </rPr>
      <t>*</t>
    </r>
    <r>
      <rPr>
        <sz val="12"/>
        <color theme="1"/>
        <rFont val="Franklin Gothic Medium"/>
        <family val="2"/>
      </rPr>
      <t>/ω</t>
    </r>
  </si>
  <si>
    <t>&lt; 0.50</t>
  </si>
  <si>
    <t>&gt; 2.0</t>
  </si>
  <si>
    <r>
      <t>K</t>
    </r>
    <r>
      <rPr>
        <vertAlign val="subscript"/>
        <sz val="12"/>
        <color theme="1"/>
        <rFont val="Franklin Gothic Medium"/>
        <family val="2"/>
      </rPr>
      <t>3</t>
    </r>
  </si>
  <si>
    <r>
      <t>K</t>
    </r>
    <r>
      <rPr>
        <vertAlign val="subscript"/>
        <sz val="12"/>
        <color theme="1"/>
        <rFont val="Franklin Gothic Medium"/>
        <family val="2"/>
      </rPr>
      <t>1</t>
    </r>
  </si>
  <si>
    <r>
      <t>width of flow through contracted section (</t>
    </r>
    <r>
      <rPr>
        <sz val="12"/>
        <rFont val="Franklin Gothic Medium Cond"/>
        <family val="2"/>
      </rPr>
      <t>Cross Section BU</t>
    </r>
    <r>
      <rPr>
        <b/>
        <sz val="12"/>
        <rFont val="Franklin Gothic Book"/>
        <family val="2"/>
      </rPr>
      <t xml:space="preserve">) </t>
    </r>
    <r>
      <rPr>
        <sz val="12"/>
        <rFont val="Franklin Gothic Book"/>
        <family val="2"/>
      </rPr>
      <t>less pier widths (ft)</t>
    </r>
  </si>
  <si>
    <r>
      <t>k</t>
    </r>
    <r>
      <rPr>
        <vertAlign val="subscript"/>
        <sz val="12"/>
        <rFont val="Franklin Gothic Medium"/>
        <family val="2"/>
      </rPr>
      <t>1</t>
    </r>
  </si>
  <si>
    <r>
      <t>V</t>
    </r>
    <r>
      <rPr>
        <vertAlign val="subscript"/>
        <sz val="12"/>
        <rFont val="Franklin Gothic Medium"/>
        <family val="2"/>
      </rPr>
      <t>*</t>
    </r>
    <r>
      <rPr>
        <sz val="12"/>
        <rFont val="Franklin Gothic Medium"/>
        <family val="2"/>
      </rPr>
      <t>/ω</t>
    </r>
  </si>
  <si>
    <r>
      <t>Regime</t>
    </r>
    <r>
      <rPr>
        <sz val="12"/>
        <color rgb="FFCC7B29"/>
        <rFont val="Franklin Gothic Book"/>
        <family val="2"/>
      </rPr>
      <t>*</t>
    </r>
  </si>
  <si>
    <r>
      <rPr>
        <sz val="12"/>
        <color rgb="FFCC7B29"/>
        <rFont val="Franklin Gothic Book"/>
        <family val="2"/>
      </rPr>
      <t>*</t>
    </r>
    <r>
      <rPr>
        <sz val="12"/>
        <color theme="1"/>
        <rFont val="Franklin Gothic Book"/>
        <family val="2"/>
      </rPr>
      <t>The overbanks and main channel may have different regimes.  Complete the Live-Bed or Clear Water sections below, as appropriate, depending on the regime for each conveyance zone.</t>
    </r>
  </si>
  <si>
    <t>Conveyance zone</t>
  </si>
  <si>
    <r>
      <rPr>
        <sz val="11"/>
        <rFont val="Franklin Gothic Medium"/>
        <family val="2"/>
      </rPr>
      <t>Hydraulic</t>
    </r>
    <r>
      <rPr>
        <sz val="11"/>
        <color rgb="FFFF0000"/>
        <rFont val="Franklin Gothic Medium"/>
        <family val="2"/>
      </rPr>
      <t xml:space="preserve"> </t>
    </r>
    <r>
      <rPr>
        <sz val="11"/>
        <color theme="1"/>
        <rFont val="Franklin Gothic Medium"/>
        <family val="2"/>
      </rPr>
      <t>Design Flood</t>
    </r>
  </si>
  <si>
    <t xml:space="preserve">will be determined.  Refer for Table 1 for guidance. </t>
  </si>
  <si>
    <t>Use the dropdown to indicate the hydraulic design flood. A corresponding scour design flood</t>
  </si>
  <si>
    <t xml:space="preserve">If analyzing incipient overtopping or a lower flow event, please check this box and use the two dropdown boxes below to describe the flood under consideration: </t>
  </si>
  <si>
    <t>Figure 1- Standard Bridge-Modeling Cross Sections</t>
  </si>
  <si>
    <r>
      <t>L</t>
    </r>
    <r>
      <rPr>
        <vertAlign val="subscript"/>
        <sz val="12"/>
        <color theme="1"/>
        <rFont val="Franklin Gothic Book"/>
        <family val="2"/>
      </rPr>
      <t>c</t>
    </r>
    <r>
      <rPr>
        <sz val="12"/>
        <color theme="1"/>
        <rFont val="Franklin Gothic Book"/>
        <family val="2"/>
      </rPr>
      <t xml:space="preserve"> / (W</t>
    </r>
    <r>
      <rPr>
        <vertAlign val="subscript"/>
        <sz val="12"/>
        <color theme="1"/>
        <rFont val="Franklin Gothic Book"/>
        <family val="2"/>
      </rPr>
      <t>1</t>
    </r>
    <r>
      <rPr>
        <sz val="12"/>
        <color theme="1"/>
        <rFont val="Franklin Gothic Book"/>
        <family val="2"/>
      </rPr>
      <t xml:space="preserve"> - W</t>
    </r>
    <r>
      <rPr>
        <vertAlign val="subscript"/>
        <sz val="12"/>
        <color theme="1"/>
        <rFont val="Franklin Gothic Book"/>
        <family val="2"/>
      </rPr>
      <t>2</t>
    </r>
    <r>
      <rPr>
        <sz val="12"/>
        <color theme="1"/>
        <rFont val="Franklin Gothic Book"/>
        <family val="2"/>
      </rPr>
      <t>)</t>
    </r>
  </si>
  <si>
    <t>Lower bound (in/day)</t>
  </si>
  <si>
    <t>Upper bound (in/day)</t>
  </si>
  <si>
    <t>Erosion      Rate</t>
  </si>
  <si>
    <r>
      <t>ż</t>
    </r>
    <r>
      <rPr>
        <vertAlign val="subscript"/>
        <sz val="12"/>
        <color theme="1"/>
        <rFont val="Franklin Gothic Book"/>
        <family val="2"/>
      </rPr>
      <t>i(C)</t>
    </r>
    <r>
      <rPr>
        <sz val="12"/>
        <color rgb="FFCC7B29"/>
        <rFont val="Franklin Gothic Book"/>
        <family val="2"/>
      </rPr>
      <t>*</t>
    </r>
  </si>
  <si>
    <r>
      <t>ż</t>
    </r>
    <r>
      <rPr>
        <vertAlign val="subscript"/>
        <sz val="12"/>
        <color theme="1"/>
        <rFont val="Franklin Gothic Book"/>
        <family val="2"/>
      </rPr>
      <t>i(P)</t>
    </r>
    <r>
      <rPr>
        <sz val="12"/>
        <color rgb="FFCC7B29"/>
        <rFont val="Franklin Gothic Book"/>
        <family val="2"/>
      </rPr>
      <t>*</t>
    </r>
  </si>
  <si>
    <r>
      <rPr>
        <sz val="12"/>
        <color rgb="FFCC7B29"/>
        <rFont val="Franklin Gothic Book"/>
        <family val="2"/>
      </rPr>
      <t>*</t>
    </r>
    <r>
      <rPr>
        <sz val="12"/>
        <color theme="1"/>
        <rFont val="Franklin Gothic Book"/>
        <family val="2"/>
      </rPr>
      <t>Refer to Step 6.  Choose the upper bound, expected value, or lower bound values.</t>
    </r>
  </si>
  <si>
    <r>
      <t>ż</t>
    </r>
    <r>
      <rPr>
        <vertAlign val="subscript"/>
        <sz val="12"/>
        <rFont val="Franklin Gothic Book"/>
        <family val="2"/>
      </rPr>
      <t>i(C)</t>
    </r>
  </si>
  <si>
    <r>
      <t>ż</t>
    </r>
    <r>
      <rPr>
        <vertAlign val="subscript"/>
        <sz val="12"/>
        <rFont val="Franklin Gothic Book"/>
        <family val="2"/>
      </rPr>
      <t>i(P)</t>
    </r>
  </si>
  <si>
    <t>First Layer Scour Depth (ft)</t>
  </si>
  <si>
    <t>Second  Layer Scour Depth (ft)</t>
  </si>
  <si>
    <t>Depth of First Layer (ft)</t>
  </si>
  <si>
    <t>Total Scour Main Channel</t>
  </si>
  <si>
    <t>Total Scour Left Channel</t>
  </si>
  <si>
    <t>Total Scour Right Channel</t>
  </si>
  <si>
    <t>In extreme cases, calculated scour depths may be adjusted to allow for the potential effects of lateral channel migration.  If lateral channel migration was assumed for this analysis, please check this box and provide supporting documentation in accordance with the TxDOT Scour Analysis Guide.</t>
  </si>
  <si>
    <t>Total Contraction and Pier Scour Depth (ft)</t>
  </si>
  <si>
    <t>Conveyance Zone</t>
  </si>
  <si>
    <t>Expected value (in/day)</t>
  </si>
  <si>
    <r>
      <t>V</t>
    </r>
    <r>
      <rPr>
        <vertAlign val="subscript"/>
        <sz val="12"/>
        <color theme="1"/>
        <rFont val="Franklin Gothic Book"/>
        <family val="2"/>
      </rPr>
      <t>2 (local)</t>
    </r>
  </si>
  <si>
    <r>
      <t>V</t>
    </r>
    <r>
      <rPr>
        <vertAlign val="subscript"/>
        <sz val="12"/>
        <color theme="1"/>
        <rFont val="Franklin Gothic Book"/>
        <family val="2"/>
      </rPr>
      <t>2 (average)</t>
    </r>
  </si>
  <si>
    <t>SRICOS Design Flood</t>
  </si>
  <si>
    <t>SRICOS Check Flood</t>
  </si>
  <si>
    <t>Scour Check Flood</t>
  </si>
  <si>
    <t>HEC-18 Scour:</t>
  </si>
  <si>
    <t>width of pier (ft)</t>
  </si>
  <si>
    <t xml:space="preserve">Layer by Layer Scour: </t>
  </si>
  <si>
    <t>Spreadsheet Contents:</t>
  </si>
  <si>
    <t>Instructions</t>
  </si>
  <si>
    <t>Summary Sheet</t>
  </si>
  <si>
    <t>Scour Design-Flood HEC-18</t>
  </si>
  <si>
    <t>Scour Check-Flood HEC-18</t>
  </si>
  <si>
    <t>Sheet 1</t>
  </si>
  <si>
    <t>Sheet 2</t>
  </si>
  <si>
    <t>Sheet 3</t>
  </si>
  <si>
    <t>Sheet 4</t>
  </si>
  <si>
    <t>Sheet 5</t>
  </si>
  <si>
    <t>Sheet 6</t>
  </si>
  <si>
    <t>Sheet 7</t>
  </si>
  <si>
    <t>Guidelines for Spreadsheet Use:</t>
  </si>
  <si>
    <t>▪</t>
  </si>
  <si>
    <t>Pressurized Flow Design Flood</t>
  </si>
  <si>
    <t>Sheet 8</t>
  </si>
  <si>
    <t>Pressurized Flow Check Flood</t>
  </si>
  <si>
    <t>Each input contains a cell for the main channel as well as the right and left overbanks. Only input values for the right and left overbank if necessary. To determine if overbank calculations are necessary, reference the 2023 TxDOT Scour Analysis Guide.</t>
  </si>
  <si>
    <t>SRICOS Method:</t>
  </si>
  <si>
    <r>
      <t>separation zone thickness (ft) (depth from low chord to channel bottom -y</t>
    </r>
    <r>
      <rPr>
        <vertAlign val="subscript"/>
        <sz val="12"/>
        <color theme="1"/>
        <rFont val="Franklin Gothic Book"/>
        <family val="2"/>
      </rPr>
      <t>2</t>
    </r>
    <r>
      <rPr>
        <sz val="12"/>
        <color theme="1"/>
        <rFont val="Franklin Gothic Book"/>
        <family val="2"/>
      </rPr>
      <t>)</t>
    </r>
  </si>
  <si>
    <t>remaining life of structure = design life - age (use a minimum of 15 yrs)</t>
  </si>
  <si>
    <t>Figure B-12 in the 2023 TxDOT Scour Analysis Guide</t>
  </si>
  <si>
    <t>Table 2-1 in the 2023 TxDOT Scour Analysis Guide</t>
  </si>
  <si>
    <t>Figure 2-1 in the 2023 TxDOT Scour Analysis Guide</t>
  </si>
  <si>
    <t>Table 2-2 in the 2023 TxDOT Scour Analysis Guide</t>
  </si>
  <si>
    <t>Figure 2-4 in the 2023 TxDOT Scour Analysis Guide</t>
  </si>
  <si>
    <t>Figure 2-5 in the 2023 TxDOT Scour Analysis Guide</t>
  </si>
  <si>
    <t>Figure 2-7 in the 2023 TxDOT Scour Analysis Guide</t>
  </si>
  <si>
    <t>Table 2-3 in the 2023 TxDOT Scour Analysis Guide</t>
  </si>
  <si>
    <t>Table 2-4 in the 2023 TxDOT Scour Analysis Guide</t>
  </si>
  <si>
    <t>Table 7.2, HEC-18 Evaluating Scour at Bridges (2012)</t>
  </si>
  <si>
    <t>Figure A-1 in the 2023 TxDOT Scour Analysis Guide</t>
  </si>
  <si>
    <t>Figure B-3 in the 2023 TxDOT Scour Analysis Guide</t>
  </si>
  <si>
    <t>Figure B-4 in the 2023 TxDOT Scour Analysis Guide</t>
  </si>
  <si>
    <t>Figure 12.23 in the NCHRP Report 516 Pier and Contraction Scour in Cohesive Soils</t>
  </si>
  <si>
    <t>Figure 3 - Abutment Transition Angle Example</t>
  </si>
  <si>
    <t>Figure 2- Erosion Rate-Shear Stress Relationships for SRICOS Erosion Categories</t>
  </si>
  <si>
    <r>
      <t>V</t>
    </r>
    <r>
      <rPr>
        <vertAlign val="subscript"/>
        <sz val="12"/>
        <color theme="1"/>
        <rFont val="Franklin Gothic Book"/>
        <family val="2"/>
      </rPr>
      <t>2</t>
    </r>
    <r>
      <rPr>
        <sz val="12"/>
        <color theme="1"/>
        <rFont val="Franklin Gothic Book"/>
        <family val="2"/>
      </rPr>
      <t xml:space="preserve"> (Average)</t>
    </r>
  </si>
  <si>
    <r>
      <t>V</t>
    </r>
    <r>
      <rPr>
        <vertAlign val="subscript"/>
        <sz val="12"/>
        <color theme="1"/>
        <rFont val="Franklin Gothic Book"/>
        <family val="2"/>
      </rPr>
      <t>2</t>
    </r>
    <r>
      <rPr>
        <sz val="12"/>
        <color theme="1"/>
        <rFont val="Franklin Gothic Book"/>
        <family val="2"/>
      </rPr>
      <t xml:space="preserve"> (local)</t>
    </r>
  </si>
  <si>
    <r>
      <t xml:space="preserve">width of flow contributing to transport of bed material in </t>
    </r>
    <r>
      <rPr>
        <sz val="12"/>
        <color theme="1"/>
        <rFont val="Franklin Gothic Medium Cond"/>
        <family val="2"/>
      </rPr>
      <t>Cross Section BU</t>
    </r>
    <r>
      <rPr>
        <sz val="12"/>
        <color theme="1"/>
        <rFont val="Franklin Gothic Book"/>
        <family val="2"/>
      </rPr>
      <t xml:space="preserve"> (ft) less pier widths</t>
    </r>
  </si>
  <si>
    <r>
      <rPr>
        <sz val="12"/>
        <color theme="1"/>
        <rFont val="Franklin Gothic Book"/>
        <family val="2"/>
      </rPr>
      <t>y</t>
    </r>
    <r>
      <rPr>
        <vertAlign val="subscript"/>
        <sz val="12"/>
        <color theme="1"/>
        <rFont val="Franklin Gothic Book"/>
        <family val="2"/>
      </rPr>
      <t xml:space="preserve">1 </t>
    </r>
    <r>
      <rPr>
        <sz val="12"/>
        <color theme="1"/>
        <rFont val="Franklin Gothic Book"/>
        <family val="2"/>
      </rPr>
      <t>(average)</t>
    </r>
  </si>
  <si>
    <r>
      <t>V</t>
    </r>
    <r>
      <rPr>
        <vertAlign val="subscript"/>
        <sz val="12"/>
        <color theme="1"/>
        <rFont val="Franklin Gothic Book"/>
        <family val="2"/>
      </rPr>
      <t>1</t>
    </r>
    <r>
      <rPr>
        <sz val="12"/>
        <color theme="1"/>
        <rFont val="Franklin Gothic Book"/>
        <family val="2"/>
      </rPr>
      <t xml:space="preserve"> </t>
    </r>
    <r>
      <rPr>
        <vertAlign val="subscript"/>
        <sz val="12"/>
        <color theme="1"/>
        <rFont val="Franklin Gothic Book"/>
        <family val="2"/>
      </rPr>
      <t>(average)</t>
    </r>
  </si>
  <si>
    <r>
      <rPr>
        <sz val="12"/>
        <color theme="1"/>
        <rFont val="Franklin Gothic Book"/>
        <family val="2"/>
      </rPr>
      <t>y</t>
    </r>
    <r>
      <rPr>
        <vertAlign val="subscript"/>
        <sz val="12"/>
        <color theme="1"/>
        <rFont val="Franklin Gothic Book"/>
        <family val="2"/>
      </rPr>
      <t xml:space="preserve">1 </t>
    </r>
    <r>
      <rPr>
        <sz val="12"/>
        <color theme="1"/>
        <rFont val="Franklin Gothic Book"/>
        <family val="2"/>
      </rPr>
      <t>(local)</t>
    </r>
  </si>
  <si>
    <r>
      <t xml:space="preserve">average velocity in </t>
    </r>
    <r>
      <rPr>
        <sz val="12"/>
        <color theme="1"/>
        <rFont val="Franklin Gothic Medium"/>
        <family val="2"/>
      </rPr>
      <t>Cross Section 4</t>
    </r>
    <r>
      <rPr>
        <sz val="12"/>
        <color theme="1"/>
        <rFont val="Franklin Gothic Book"/>
        <family val="2"/>
      </rPr>
      <t xml:space="preserve"> (ft/s)</t>
    </r>
  </si>
  <si>
    <r>
      <t xml:space="preserve">average velocity in </t>
    </r>
    <r>
      <rPr>
        <sz val="12"/>
        <color theme="1"/>
        <rFont val="Franklin Gothic Medium"/>
        <family val="2"/>
      </rPr>
      <t>Cross Section BU</t>
    </r>
    <r>
      <rPr>
        <sz val="12"/>
        <color theme="1"/>
        <rFont val="Franklin Gothic Book"/>
        <family val="2"/>
      </rPr>
      <t xml:space="preserve"> (ft/s)</t>
    </r>
  </si>
  <si>
    <r>
      <t xml:space="preserve">average depth of flow in </t>
    </r>
    <r>
      <rPr>
        <sz val="12"/>
        <rFont val="Franklin Gothic Medium"/>
        <family val="2"/>
      </rPr>
      <t>Cross Section 4</t>
    </r>
    <r>
      <rPr>
        <sz val="12"/>
        <rFont val="Franklin Gothic Book"/>
        <family val="2"/>
      </rPr>
      <t xml:space="preserve"> (ft)</t>
    </r>
  </si>
  <si>
    <r>
      <t xml:space="preserve">local velocity in </t>
    </r>
    <r>
      <rPr>
        <sz val="12"/>
        <color theme="1"/>
        <rFont val="Franklin Gothic Medium"/>
        <family val="2"/>
      </rPr>
      <t>Cross Section 3</t>
    </r>
    <r>
      <rPr>
        <sz val="12"/>
        <color theme="1"/>
        <rFont val="Franklin Gothic Book"/>
        <family val="2"/>
      </rPr>
      <t xml:space="preserve"> (ft/s)</t>
    </r>
  </si>
  <si>
    <t>local depth of flow in front of pier at Cross Section 3 (ft) before contraction scour</t>
  </si>
  <si>
    <t>local depth of flow in front of pier at Cross Section 3 (ft) after contraction scour</t>
  </si>
  <si>
    <r>
      <t xml:space="preserve">local depth of flow in </t>
    </r>
    <r>
      <rPr>
        <sz val="12"/>
        <rFont val="Franklin Gothic Medium Cond"/>
        <family val="2"/>
      </rPr>
      <t>Cross Section 3</t>
    </r>
    <r>
      <rPr>
        <sz val="12"/>
        <rFont val="Franklin Gothic Book"/>
        <family val="2"/>
      </rPr>
      <t xml:space="preserve"> (ft)</t>
    </r>
  </si>
  <si>
    <t xml:space="preserve">Determine effective channel discharge </t>
  </si>
  <si>
    <t>Calculate average depth in contracted section</t>
  </si>
  <si>
    <t xml:space="preserve">Determine Separation Zone Thickness </t>
  </si>
  <si>
    <r>
      <t>Solve for Scour Depth, y</t>
    </r>
    <r>
      <rPr>
        <vertAlign val="subscript"/>
        <sz val="12"/>
        <color theme="1"/>
        <rFont val="Franklin Gothic Demi"/>
        <family val="2"/>
      </rPr>
      <t>s</t>
    </r>
  </si>
  <si>
    <t xml:space="preserve">Determine the Erosion Category </t>
  </si>
  <si>
    <t>Determine Critical Shear Stress and Critical Velocity</t>
  </si>
  <si>
    <t>Calculate Initial Channel Bed Shear Stress for Contraction Scour</t>
  </si>
  <si>
    <t>Maximum Uniform Contraction Scour</t>
  </si>
  <si>
    <t>Calculate Initial Channel Bed Shear Stress for Pier Scour</t>
  </si>
  <si>
    <t>Determine Erosion Rate</t>
  </si>
  <si>
    <t>Maximum Pier Scour</t>
  </si>
  <si>
    <t>Equivalent Time for Contraction Scour and Pier Scour</t>
  </si>
  <si>
    <t>Calculate Scour Depths</t>
  </si>
  <si>
    <t>Calculate Total Scour Depth</t>
  </si>
  <si>
    <t>hydraulic radius (ft)</t>
  </si>
  <si>
    <r>
      <rPr>
        <sz val="12"/>
        <color theme="1"/>
        <rFont val="Franklin Gothic Book"/>
        <family val="2"/>
      </rPr>
      <t>k</t>
    </r>
    <r>
      <rPr>
        <vertAlign val="subscript"/>
        <sz val="12"/>
        <color theme="1"/>
        <rFont val="Franklin Gothic Book"/>
        <family val="2"/>
      </rPr>
      <t>W</t>
    </r>
  </si>
  <si>
    <r>
      <t>k</t>
    </r>
    <r>
      <rPr>
        <vertAlign val="subscript"/>
        <sz val="12"/>
        <color theme="1"/>
        <rFont val="Franklin Gothic Book"/>
        <family val="2"/>
      </rPr>
      <t>SP</t>
    </r>
  </si>
  <si>
    <r>
      <t>R</t>
    </r>
    <r>
      <rPr>
        <vertAlign val="subscript"/>
        <sz val="12"/>
        <color theme="1"/>
        <rFont val="Franklin Gothic Book"/>
        <family val="2"/>
      </rPr>
      <t>h</t>
    </r>
    <r>
      <rPr>
        <sz val="12"/>
        <color theme="1"/>
        <rFont val="Franklin Gothic Book"/>
        <family val="2"/>
      </rPr>
      <t>*</t>
    </r>
  </si>
  <si>
    <t>*modified from Scour Analysis Guide 2023</t>
  </si>
  <si>
    <r>
      <t>R</t>
    </r>
    <r>
      <rPr>
        <vertAlign val="subscript"/>
        <sz val="12"/>
        <color theme="1"/>
        <rFont val="Franklin Gothic Book"/>
        <family val="2"/>
      </rPr>
      <t>h</t>
    </r>
    <r>
      <rPr>
        <sz val="12"/>
        <color theme="1"/>
        <rFont val="Franklin Gothic Book"/>
        <family val="2"/>
      </rPr>
      <t xml:space="preserve"> *</t>
    </r>
  </si>
  <si>
    <r>
      <t>mean velocity in</t>
    </r>
    <r>
      <rPr>
        <sz val="12"/>
        <color theme="1"/>
        <rFont val="Franklin Gothic Medium"/>
        <family val="2"/>
      </rPr>
      <t xml:space="preserve"> </t>
    </r>
    <r>
      <rPr>
        <sz val="12"/>
        <color theme="1"/>
        <rFont val="Franklin Gothic Medium Cond"/>
        <family val="2"/>
      </rPr>
      <t>Cross Section 4</t>
    </r>
    <r>
      <rPr>
        <sz val="12"/>
        <color theme="1"/>
        <rFont val="Franklin Gothic Book"/>
        <family val="2"/>
      </rPr>
      <t xml:space="preserve"> (ft/s)</t>
    </r>
  </si>
  <si>
    <t>HEC-18 Scour</t>
  </si>
  <si>
    <t>Pressure Scour</t>
  </si>
  <si>
    <t>SRICOS Method</t>
  </si>
  <si>
    <t>Layer by Layer Scour</t>
  </si>
  <si>
    <t xml:space="preserve">Select Scour Analysis Method. </t>
  </si>
  <si>
    <r>
      <t xml:space="preserve">Flow through the bridge in </t>
    </r>
    <r>
      <rPr>
        <sz val="12"/>
        <color theme="1"/>
        <rFont val="Franklin Gothic Medium Cond"/>
        <family val="2"/>
      </rPr>
      <t>Cross Section BU</t>
    </r>
    <r>
      <rPr>
        <sz val="12"/>
        <color theme="1"/>
        <rFont val="Franklin Gothic Book"/>
        <family val="2"/>
      </rPr>
      <t xml:space="preserve"> (cfs)</t>
    </r>
  </si>
  <si>
    <t>Sum of Pier Widths</t>
  </si>
  <si>
    <r>
      <t>*Confirm that the W</t>
    </r>
    <r>
      <rPr>
        <vertAlign val="subscript"/>
        <sz val="12"/>
        <rFont val="Franklin Gothic Demi"/>
        <family val="2"/>
      </rPr>
      <t>2</t>
    </r>
    <r>
      <rPr>
        <sz val="12"/>
        <rFont val="Franklin Gothic Demi"/>
        <family val="2"/>
      </rPr>
      <t xml:space="preserve"> input is the width without the piers. Depending on the water surface elevation, programs such as HEC-RAS may already subtract the pier widths for you. </t>
    </r>
  </si>
  <si>
    <t xml:space="preserve">*Confirm that the W input is the width without the piers. Depending on the water surface elevation, programs such as HEC-RAS may already subtract the pier widths for you. </t>
  </si>
  <si>
    <r>
      <t>W</t>
    </r>
    <r>
      <rPr>
        <vertAlign val="subscript"/>
        <sz val="12"/>
        <color theme="1"/>
        <rFont val="Franklin Gothic Book"/>
        <family val="2"/>
      </rPr>
      <t>o</t>
    </r>
  </si>
  <si>
    <t xml:space="preserve">*Confirm that the W2 input is the width without the piers. Depending on the water surface elevation, programs such as HEC-RAS may already subtract the pier widths for you. </t>
  </si>
  <si>
    <t>pe</t>
  </si>
  <si>
    <r>
      <t xml:space="preserve">width of flow contributing to transport of bed material in </t>
    </r>
    <r>
      <rPr>
        <sz val="12"/>
        <color theme="1"/>
        <rFont val="Franklin Gothic Medium Cond"/>
        <family val="2"/>
      </rPr>
      <t>Cross Section BU</t>
    </r>
    <r>
      <rPr>
        <sz val="12"/>
        <color theme="1"/>
        <rFont val="Franklin Gothic Book"/>
        <family val="2"/>
      </rPr>
      <t xml:space="preserve"> (ft) from model data</t>
    </r>
  </si>
  <si>
    <t xml:space="preserve">Special instructions for the layer-by-layer method:  the user will need to create a copy the Scour Design Flood HEC-18 sheet and use the duplicate sheet to input calculations for the lowered layer. Then, in the summary sheet, the user will manually input the depth of the first layer as well as the calculated scour depth for the lowered channel. If not using the layer by layer approach, leave these cells blank. </t>
  </si>
  <si>
    <t>Method Used:</t>
  </si>
  <si>
    <t>Lateral Channel Migration:</t>
  </si>
  <si>
    <t>TxDOT Scour Analysis Spreadsheet</t>
  </si>
  <si>
    <t>This spreadsheet implements the scour analysis methods outlined in the 2023 TxDOT Scour Analysis Guide. For guidance on method selection, please refer to the Guide; Tables 2-3 and 2-6 are a good starting point.</t>
  </si>
  <si>
    <t>Cells requiring user input are shaded grey. White cells require no input and either calculate a result or contain given values.</t>
  </si>
  <si>
    <t>Except for the layer-by-layer method (as noted above), the Summary tab is linked to the analysis tabs and provides an automated summary of results.  This tab is provided for convenience; it is completely optional and is not required by TxDOT for scour documentation.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</si>
</sst>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mmmm\ d\,\ yyyy;@"/>
    <numFmt numFmtId="165" formatCode="0.0"/>
    <numFmt numFmtId="166" formatCode="0.00000"/>
    <numFmt numFmtId="167" formatCode="0.000"/>
    <numFmt numFmtId="168" formatCode="0.0000"/>
    <numFmt numFmtId="169" formatCode="0.000000"/>
  </numFmts>
  <fonts count="56" x14ac:knownFonts="1">
    <font>
      <sz val="11"/>
      <color theme="1"/>
      <name val="Calibri"/>
      <family val="2"/>
      <scheme val="minor"/>
    </font>
    <font>
      <sz val="14"/>
      <color theme="1"/>
      <name val="Franklin Gothic Demi"/>
      <family val="2"/>
    </font>
    <font>
      <sz val="12"/>
      <color theme="1"/>
      <name val="Franklin Gothic Book"/>
      <family val="2"/>
    </font>
    <font>
      <sz val="12"/>
      <color theme="1"/>
      <name val="Franklin Gothic Demi"/>
      <family val="2"/>
    </font>
    <font>
      <sz val="12"/>
      <color rgb="FF000099"/>
      <name val="Franklin Gothic Book"/>
      <family val="2"/>
    </font>
    <font>
      <sz val="11"/>
      <color theme="1"/>
      <name val="Franklin Gothic Book"/>
      <family val="2"/>
    </font>
    <font>
      <b/>
      <sz val="12"/>
      <color theme="1"/>
      <name val="Franklin Gothic Book"/>
      <family val="2"/>
    </font>
    <font>
      <sz val="10"/>
      <color theme="1"/>
      <name val="Franklin Gothic Book"/>
      <family val="2"/>
    </font>
    <font>
      <vertAlign val="subscript"/>
      <sz val="12"/>
      <color theme="1"/>
      <name val="Franklin Gothic Demi"/>
      <family val="2"/>
    </font>
    <font>
      <vertAlign val="subscript"/>
      <sz val="12"/>
      <color theme="1"/>
      <name val="Franklin Gothic Book"/>
      <family val="2"/>
    </font>
    <font>
      <sz val="12"/>
      <color theme="0"/>
      <name val="Franklin Gothic Demi"/>
      <family val="2"/>
    </font>
    <font>
      <sz val="12"/>
      <name val="Franklin Gothic Book"/>
      <family val="2"/>
    </font>
    <font>
      <sz val="11"/>
      <color rgb="FF000099"/>
      <name val="Franklin Gothic Book"/>
      <family val="2"/>
    </font>
    <font>
      <vertAlign val="superscript"/>
      <sz val="12"/>
      <color theme="1"/>
      <name val="Franklin Gothic Book"/>
      <family val="2"/>
    </font>
    <font>
      <sz val="12"/>
      <color theme="1"/>
      <name val="Calibri"/>
      <family val="2"/>
    </font>
    <font>
      <sz val="11"/>
      <color theme="1" tint="0.499984740745262"/>
      <name val="Franklin Gothic Demi"/>
      <family val="2"/>
    </font>
    <font>
      <vertAlign val="subscript"/>
      <sz val="11"/>
      <color theme="1" tint="0.499984740745262"/>
      <name val="Franklin Gothic Demi"/>
      <family val="2"/>
    </font>
    <font>
      <sz val="12"/>
      <color theme="1"/>
      <name val="Calibri"/>
      <family val="2"/>
      <scheme val="minor"/>
    </font>
    <font>
      <vertAlign val="subscript"/>
      <sz val="11"/>
      <color theme="1"/>
      <name val="Calibri"/>
      <family val="2"/>
      <scheme val="minor"/>
    </font>
    <font>
      <sz val="11"/>
      <color theme="1"/>
      <name val="Franklin Gothic Demi"/>
      <family val="2"/>
    </font>
    <font>
      <sz val="11"/>
      <color theme="0"/>
      <name val="Franklin Gothic Demi"/>
      <family val="2"/>
    </font>
    <font>
      <sz val="11"/>
      <name val="Franklin Gothic Book"/>
      <family val="2"/>
    </font>
    <font>
      <sz val="12"/>
      <color theme="1"/>
      <name val="Franklin Gothic Medium Cond"/>
      <family val="2"/>
    </font>
    <font>
      <b/>
      <sz val="12"/>
      <color rgb="FFFF0000"/>
      <name val="Franklin Gothic Book"/>
      <family val="2"/>
    </font>
    <font>
      <b/>
      <sz val="11"/>
      <color rgb="FFFF0000"/>
      <name val="Calibri"/>
      <family val="2"/>
      <scheme val="minor"/>
    </font>
    <font>
      <sz val="12"/>
      <color rgb="FFFF0000"/>
      <name val="Franklin Gothic Demi"/>
      <family val="2"/>
    </font>
    <font>
      <sz val="12"/>
      <name val="Franklin Gothic Demi"/>
      <family val="2"/>
    </font>
    <font>
      <vertAlign val="subscript"/>
      <sz val="12"/>
      <color theme="1"/>
      <name val="Calibri"/>
      <family val="2"/>
    </font>
    <font>
      <sz val="12"/>
      <color theme="1"/>
      <name val="Times New Roman"/>
      <family val="1"/>
    </font>
    <font>
      <b/>
      <sz val="12"/>
      <name val="Franklin Gothic Book"/>
      <family val="2"/>
    </font>
    <font>
      <vertAlign val="superscript"/>
      <sz val="12"/>
      <name val="Franklin Gothic Book"/>
      <family val="2"/>
    </font>
    <font>
      <vertAlign val="subscript"/>
      <sz val="12"/>
      <color theme="1"/>
      <name val="Calibri Light"/>
      <family val="2"/>
    </font>
    <font>
      <sz val="12"/>
      <color rgb="FFFF0000"/>
      <name val="Franklin Gothic Book"/>
      <family val="2"/>
    </font>
    <font>
      <vertAlign val="subscript"/>
      <sz val="12"/>
      <color rgb="FFFF0000"/>
      <name val="Franklin Gothic Book"/>
      <family val="2"/>
    </font>
    <font>
      <vertAlign val="subscript"/>
      <sz val="12"/>
      <name val="Franklin Gothic Book"/>
      <family val="2"/>
    </font>
    <font>
      <sz val="12"/>
      <color theme="1"/>
      <name val="Arial"/>
      <family val="2"/>
    </font>
    <font>
      <vertAlign val="subscript"/>
      <sz val="12"/>
      <color theme="1"/>
      <name val="Calibri"/>
      <family val="2"/>
      <scheme val="minor"/>
    </font>
    <font>
      <sz val="12"/>
      <color theme="1"/>
      <name val="Franklin Gothic Book"/>
      <family val="1"/>
    </font>
    <font>
      <sz val="12"/>
      <name val="Franklin Gothic Medium"/>
      <family val="2"/>
    </font>
    <font>
      <sz val="12"/>
      <name val="Franklin Gothic Medium Cond"/>
      <family val="2"/>
    </font>
    <font>
      <sz val="12"/>
      <color theme="1"/>
      <name val="Franklin Gothic Medium"/>
      <family val="2"/>
    </font>
    <font>
      <sz val="11"/>
      <color theme="1"/>
      <name val="Franklin Gothic Medium"/>
      <family val="2"/>
    </font>
    <font>
      <vertAlign val="superscript"/>
      <sz val="12"/>
      <color theme="1"/>
      <name val="Franklin Gothic Medium"/>
      <family val="2"/>
    </font>
    <font>
      <vertAlign val="subscript"/>
      <sz val="12"/>
      <color theme="1"/>
      <name val="Franklin Gothic Medium"/>
      <family val="2"/>
    </font>
    <font>
      <vertAlign val="subscript"/>
      <sz val="12"/>
      <name val="Franklin Gothic Medium"/>
      <family val="2"/>
    </font>
    <font>
      <sz val="12"/>
      <color rgb="FFCC7B29"/>
      <name val="Franklin Gothic Book"/>
      <family val="2"/>
    </font>
    <font>
      <sz val="11"/>
      <name val="Franklin Gothic Medium"/>
      <family val="2"/>
    </font>
    <font>
      <sz val="11"/>
      <color rgb="FFFF0000"/>
      <name val="Franklin Gothic Medium"/>
      <family val="2"/>
    </font>
    <font>
      <sz val="11"/>
      <name val="Calibri"/>
      <family val="2"/>
      <scheme val="minor"/>
    </font>
    <font>
      <sz val="10"/>
      <name val="Franklin Gothic Book"/>
      <family val="2"/>
    </font>
    <font>
      <sz val="12"/>
      <color rgb="FF000000"/>
      <name val="Franklin Gothic Book"/>
      <family val="2"/>
    </font>
    <font>
      <i/>
      <sz val="12"/>
      <color theme="1"/>
      <name val="Franklin Gothic Book"/>
      <family val="2"/>
    </font>
    <font>
      <i/>
      <sz val="11"/>
      <color theme="1"/>
      <name val="Calibri"/>
      <family val="2"/>
      <scheme val="minor"/>
    </font>
    <font>
      <vertAlign val="subscript"/>
      <sz val="12"/>
      <name val="Franklin Gothic Demi"/>
      <family val="2"/>
    </font>
    <font>
      <sz val="18"/>
      <color theme="1"/>
      <name val="Franklin Gothic Book"/>
      <family val="2"/>
    </font>
    <font>
      <sz val="16"/>
      <color theme="1"/>
      <name val="Franklin Gothic Demi"/>
      <family val="2"/>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rgb="FFD6DCE4"/>
        <bgColor indexed="64"/>
      </patternFill>
    </fill>
    <fill>
      <patternFill patternType="solid">
        <fgColor rgb="FFD6DCE4"/>
        <bgColor rgb="FF000000"/>
      </patternFill>
    </fill>
    <fill>
      <patternFill patternType="solid">
        <fgColor theme="2" tint="-0.499984740745262"/>
        <bgColor indexed="64"/>
      </patternFill>
    </fill>
    <fill>
      <patternFill patternType="solid">
        <fgColor theme="0"/>
        <bgColor rgb="FF000000"/>
      </patternFill>
    </fill>
    <fill>
      <patternFill patternType="solid">
        <fgColor theme="6" tint="-0.499984740745262"/>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theme="0"/>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theme="1"/>
      </left>
      <right style="medium">
        <color indexed="64"/>
      </right>
      <top style="medium">
        <color indexed="64"/>
      </top>
      <bottom style="medium">
        <color indexed="64"/>
      </bottom>
      <diagonal/>
    </border>
    <border>
      <left style="thin">
        <color theme="1"/>
      </left>
      <right style="medium">
        <color theme="1"/>
      </right>
      <top style="medium">
        <color theme="1"/>
      </top>
      <bottom/>
      <diagonal/>
    </border>
    <border>
      <left style="medium">
        <color indexed="64"/>
      </left>
      <right style="thin">
        <color theme="1"/>
      </right>
      <top style="medium">
        <color indexed="64"/>
      </top>
      <bottom style="medium">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right style="thin">
        <color theme="1"/>
      </right>
      <top style="medium">
        <color indexed="64"/>
      </top>
      <bottom/>
      <diagonal/>
    </border>
    <border>
      <left style="thin">
        <color theme="1"/>
      </left>
      <right/>
      <top style="medium">
        <color indexed="64"/>
      </top>
      <bottom style="thin">
        <color theme="1"/>
      </bottom>
      <diagonal/>
    </border>
    <border>
      <left style="thin">
        <color theme="1"/>
      </left>
      <right/>
      <top style="thin">
        <color theme="1"/>
      </top>
      <bottom style="thin">
        <color theme="1"/>
      </bottom>
      <diagonal/>
    </border>
    <border>
      <left style="thin">
        <color theme="1"/>
      </left>
      <right/>
      <top style="thin">
        <color theme="1"/>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thin">
        <color theme="1"/>
      </right>
      <top style="thin">
        <color theme="1"/>
      </top>
      <bottom/>
      <diagonal/>
    </border>
    <border>
      <left style="thin">
        <color theme="1"/>
      </left>
      <right style="thin">
        <color theme="1"/>
      </right>
      <top style="thin">
        <color theme="1"/>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theme="1"/>
      </right>
      <top style="medium">
        <color theme="1"/>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theme="1"/>
      </right>
      <top/>
      <bottom/>
      <diagonal/>
    </border>
    <border>
      <left style="thin">
        <color theme="1"/>
      </left>
      <right style="thin">
        <color theme="1"/>
      </right>
      <top/>
      <bottom/>
      <diagonal/>
    </border>
    <border>
      <left/>
      <right style="medium">
        <color indexed="64"/>
      </right>
      <top style="medium">
        <color indexed="64"/>
      </top>
      <bottom style="thin">
        <color indexed="64"/>
      </bottom>
      <diagonal/>
    </border>
    <border>
      <left style="thin">
        <color theme="1"/>
      </left>
      <right/>
      <top style="thin">
        <color theme="1"/>
      </top>
      <bottom/>
      <diagonal/>
    </border>
    <border>
      <left/>
      <right style="thin">
        <color indexed="64"/>
      </right>
      <top style="thin">
        <color indexed="64"/>
      </top>
      <bottom/>
      <diagonal/>
    </border>
    <border>
      <left style="thin">
        <color indexed="64"/>
      </left>
      <right style="medium">
        <color indexed="64"/>
      </right>
      <top/>
      <bottom/>
      <diagonal/>
    </border>
    <border>
      <left style="thin">
        <color theme="1"/>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1">
    <xf numFmtId="0" fontId="0" fillId="0" borderId="0"/>
  </cellStyleXfs>
  <cellXfs count="514">
    <xf numFmtId="0" fontId="0" fillId="0" borderId="0" xfId="0"/>
    <xf numFmtId="0" fontId="2" fillId="3" borderId="0" xfId="0" applyFont="1" applyFill="1" applyAlignment="1">
      <alignment vertical="center"/>
    </xf>
    <xf numFmtId="0" fontId="2" fillId="3" borderId="0" xfId="0" applyFont="1" applyFill="1" applyAlignment="1">
      <alignment horizontal="right" vertical="center"/>
    </xf>
    <xf numFmtId="0" fontId="11" fillId="3" borderId="0" xfId="0" applyFont="1" applyFill="1" applyAlignment="1">
      <alignment vertical="center"/>
    </xf>
    <xf numFmtId="0" fontId="26" fillId="3" borderId="0" xfId="0" applyFont="1" applyFill="1" applyAlignment="1">
      <alignment horizontal="right" vertical="center"/>
    </xf>
    <xf numFmtId="0" fontId="3" fillId="3" borderId="0" xfId="0" applyFont="1" applyFill="1" applyAlignment="1">
      <alignment horizontal="right" vertical="center"/>
    </xf>
    <xf numFmtId="0" fontId="2" fillId="0" borderId="0" xfId="0" applyFont="1" applyAlignment="1">
      <alignment vertical="center"/>
    </xf>
    <xf numFmtId="0" fontId="2" fillId="2" borderId="0" xfId="0" applyFont="1" applyFill="1" applyAlignment="1">
      <alignment horizontal="right" vertical="center"/>
    </xf>
    <xf numFmtId="0" fontId="2" fillId="2" borderId="0" xfId="0" applyFont="1" applyFill="1" applyAlignment="1">
      <alignment vertical="center"/>
    </xf>
    <xf numFmtId="0" fontId="3" fillId="2" borderId="0" xfId="0" applyFont="1" applyFill="1" applyAlignment="1">
      <alignment horizontal="left" vertical="center"/>
    </xf>
    <xf numFmtId="0" fontId="0" fillId="2" borderId="0" xfId="0" applyFill="1"/>
    <xf numFmtId="0" fontId="0" fillId="2" borderId="0" xfId="0" applyFill="1" applyAlignment="1">
      <alignment horizontal="center"/>
    </xf>
    <xf numFmtId="0" fontId="2" fillId="2" borderId="0" xfId="0" applyFont="1" applyFill="1" applyAlignment="1">
      <alignment horizontal="center"/>
    </xf>
    <xf numFmtId="0" fontId="2" fillId="2" borderId="0" xfId="0" applyFont="1" applyFill="1"/>
    <xf numFmtId="0" fontId="20" fillId="2" borderId="0" xfId="0" applyFont="1" applyFill="1"/>
    <xf numFmtId="165" fontId="5" fillId="2" borderId="0" xfId="0" applyNumberFormat="1" applyFont="1" applyFill="1" applyAlignment="1">
      <alignment horizontal="center"/>
    </xf>
    <xf numFmtId="0" fontId="2" fillId="2" borderId="0" xfId="0" applyFont="1" applyFill="1" applyAlignment="1">
      <alignment horizontal="left" vertical="top" wrapText="1"/>
    </xf>
    <xf numFmtId="0" fontId="3" fillId="2" borderId="7" xfId="0" applyFont="1" applyFill="1" applyBorder="1" applyAlignment="1">
      <alignment horizontal="left" vertical="center"/>
    </xf>
    <xf numFmtId="0" fontId="23" fillId="2" borderId="0" xfId="0" applyFont="1" applyFill="1" applyAlignment="1">
      <alignment vertical="center"/>
    </xf>
    <xf numFmtId="0" fontId="5" fillId="2" borderId="0" xfId="0" applyFont="1" applyFill="1" applyAlignment="1">
      <alignment vertical="center"/>
    </xf>
    <xf numFmtId="0" fontId="2" fillId="2" borderId="0" xfId="0" applyFont="1" applyFill="1" applyAlignment="1">
      <alignment horizontal="center" vertical="center"/>
    </xf>
    <xf numFmtId="0" fontId="5" fillId="2" borderId="0" xfId="0" applyFont="1" applyFill="1" applyAlignment="1">
      <alignment horizontal="center" vertical="center"/>
    </xf>
    <xf numFmtId="0" fontId="3" fillId="2" borderId="0" xfId="0" applyFont="1" applyFill="1" applyAlignment="1">
      <alignment vertical="center"/>
    </xf>
    <xf numFmtId="0" fontId="2" fillId="2" borderId="16" xfId="0" applyFont="1" applyFill="1" applyBorder="1" applyAlignment="1">
      <alignment horizontal="center" vertical="center"/>
    </xf>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2" fillId="2" borderId="28" xfId="0" applyFont="1" applyFill="1" applyBorder="1" applyAlignment="1">
      <alignment vertical="center"/>
    </xf>
    <xf numFmtId="0" fontId="2" fillId="2" borderId="4" xfId="0" applyFont="1" applyFill="1" applyBorder="1" applyAlignment="1">
      <alignment vertical="center"/>
    </xf>
    <xf numFmtId="0" fontId="2" fillId="2" borderId="5" xfId="0" applyFont="1" applyFill="1" applyBorder="1" applyAlignment="1">
      <alignment vertical="center"/>
    </xf>
    <xf numFmtId="0" fontId="6" fillId="0" borderId="5" xfId="0" applyFont="1" applyBorder="1" applyAlignment="1">
      <alignment vertical="center"/>
    </xf>
    <xf numFmtId="0" fontId="6" fillId="2" borderId="4" xfId="0" applyFont="1" applyFill="1" applyBorder="1" applyAlignment="1">
      <alignment vertical="center"/>
    </xf>
    <xf numFmtId="0" fontId="6" fillId="2" borderId="0" xfId="0" applyFont="1" applyFill="1" applyAlignment="1">
      <alignment vertical="center"/>
    </xf>
    <xf numFmtId="0" fontId="32" fillId="2" borderId="0" xfId="0" applyFont="1" applyFill="1" applyAlignment="1">
      <alignment vertical="center"/>
    </xf>
    <xf numFmtId="0" fontId="11" fillId="0" borderId="16" xfId="0" applyFont="1" applyBorder="1" applyAlignment="1">
      <alignment horizontal="center" vertical="center"/>
    </xf>
    <xf numFmtId="0" fontId="2" fillId="0" borderId="16" xfId="0" applyFont="1" applyBorder="1" applyAlignment="1">
      <alignment horizontal="center" vertical="center"/>
    </xf>
    <xf numFmtId="0" fontId="2" fillId="2" borderId="6" xfId="0" applyFont="1" applyFill="1" applyBorder="1" applyAlignment="1">
      <alignment vertical="center"/>
    </xf>
    <xf numFmtId="0" fontId="2" fillId="2" borderId="7" xfId="0" applyFont="1" applyFill="1" applyBorder="1" applyAlignment="1">
      <alignment vertical="center"/>
    </xf>
    <xf numFmtId="0" fontId="2" fillId="2" borderId="8" xfId="0" applyFont="1" applyFill="1" applyBorder="1" applyAlignment="1">
      <alignment vertical="center"/>
    </xf>
    <xf numFmtId="0" fontId="2" fillId="2" borderId="0" xfId="0" applyFont="1" applyFill="1" applyAlignment="1">
      <alignment vertical="top" wrapText="1"/>
    </xf>
    <xf numFmtId="0" fontId="2" fillId="2" borderId="1" xfId="0" applyFont="1" applyFill="1" applyBorder="1" applyAlignment="1">
      <alignment vertical="center"/>
    </xf>
    <xf numFmtId="0" fontId="2" fillId="2" borderId="2" xfId="0" applyFont="1" applyFill="1" applyBorder="1" applyAlignment="1">
      <alignment vertical="center"/>
    </xf>
    <xf numFmtId="0" fontId="2" fillId="2" borderId="3" xfId="0" applyFont="1" applyFill="1" applyBorder="1" applyAlignment="1">
      <alignment vertical="center"/>
    </xf>
    <xf numFmtId="0" fontId="6" fillId="2" borderId="0" xfId="0" applyFont="1" applyFill="1" applyAlignment="1">
      <alignment horizontal="left" vertical="center"/>
    </xf>
    <xf numFmtId="0" fontId="6" fillId="2" borderId="0" xfId="0" applyFont="1" applyFill="1" applyAlignment="1">
      <alignment horizontal="center" vertical="center"/>
    </xf>
    <xf numFmtId="0" fontId="6" fillId="2" borderId="5" xfId="0" applyFont="1" applyFill="1" applyBorder="1" applyAlignment="1">
      <alignment vertical="center"/>
    </xf>
    <xf numFmtId="0" fontId="38" fillId="0" borderId="10" xfId="0" applyFont="1" applyBorder="1" applyAlignment="1">
      <alignment horizontal="center" vertical="center"/>
    </xf>
    <xf numFmtId="0" fontId="2" fillId="2" borderId="1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3" fontId="4" fillId="2" borderId="0" xfId="0" applyNumberFormat="1" applyFont="1" applyFill="1" applyAlignment="1">
      <alignment horizontal="center" vertical="center"/>
    </xf>
    <xf numFmtId="0" fontId="11" fillId="2" borderId="0" xfId="0" applyFont="1" applyFill="1" applyAlignment="1">
      <alignment vertical="center"/>
    </xf>
    <xf numFmtId="0" fontId="2" fillId="0" borderId="21" xfId="0" applyFont="1" applyBorder="1" applyAlignment="1">
      <alignment horizontal="center" vertical="center"/>
    </xf>
    <xf numFmtId="165" fontId="2" fillId="2" borderId="17" xfId="0" applyNumberFormat="1" applyFont="1" applyFill="1" applyBorder="1" applyAlignment="1">
      <alignment horizontal="center" vertical="center"/>
    </xf>
    <xf numFmtId="0" fontId="40" fillId="0" borderId="24" xfId="0" applyFont="1" applyBorder="1" applyAlignment="1">
      <alignment horizontal="center" vertical="center"/>
    </xf>
    <xf numFmtId="0" fontId="2" fillId="0" borderId="0" xfId="0" applyFont="1" applyAlignment="1">
      <alignment horizontal="center" vertical="center"/>
    </xf>
    <xf numFmtId="2" fontId="2" fillId="0" borderId="0" xfId="0" applyNumberFormat="1" applyFont="1" applyAlignment="1">
      <alignment horizontal="center" vertical="center"/>
    </xf>
    <xf numFmtId="0" fontId="2" fillId="0" borderId="0" xfId="0" applyFont="1" applyAlignment="1">
      <alignment horizontal="right" vertical="center"/>
    </xf>
    <xf numFmtId="0" fontId="40" fillId="0" borderId="10" xfId="0" applyFont="1" applyBorder="1" applyAlignment="1">
      <alignment horizontal="center" vertical="center"/>
    </xf>
    <xf numFmtId="0" fontId="7" fillId="2" borderId="0" xfId="0" applyFont="1" applyFill="1" applyAlignment="1">
      <alignment horizontal="center" vertical="center"/>
    </xf>
    <xf numFmtId="0" fontId="17" fillId="2" borderId="0" xfId="0" applyFont="1" applyFill="1"/>
    <xf numFmtId="0" fontId="24" fillId="2" borderId="0" xfId="0" applyFont="1" applyFill="1"/>
    <xf numFmtId="0" fontId="3" fillId="2" borderId="0" xfId="0" applyFont="1" applyFill="1"/>
    <xf numFmtId="0" fontId="3" fillId="2" borderId="7" xfId="0" applyFont="1" applyFill="1" applyBorder="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2" fillId="2" borderId="0" xfId="0" applyFont="1" applyFill="1" applyAlignment="1">
      <alignment horizontal="left" wrapText="1"/>
    </xf>
    <xf numFmtId="0" fontId="17" fillId="2" borderId="0" xfId="0" applyFont="1" applyFill="1" applyAlignment="1">
      <alignment vertical="center"/>
    </xf>
    <xf numFmtId="0" fontId="2" fillId="2" borderId="0" xfId="0" applyFont="1" applyFill="1" applyAlignment="1">
      <alignment horizontal="right" vertical="center" wrapText="1"/>
    </xf>
    <xf numFmtId="0" fontId="2" fillId="2" borderId="0" xfId="0" applyFont="1" applyFill="1" applyAlignment="1">
      <alignment horizontal="left"/>
    </xf>
    <xf numFmtId="0" fontId="2" fillId="2" borderId="16" xfId="0" applyFont="1" applyFill="1" applyBorder="1" applyAlignment="1">
      <alignment horizontal="center"/>
    </xf>
    <xf numFmtId="0" fontId="9" fillId="2" borderId="16" xfId="0" applyFont="1" applyFill="1" applyBorder="1" applyAlignment="1">
      <alignment horizontal="center"/>
    </xf>
    <xf numFmtId="0" fontId="2" fillId="2" borderId="16" xfId="0" applyFont="1" applyFill="1" applyBorder="1" applyAlignment="1">
      <alignment horizontal="center" wrapText="1"/>
    </xf>
    <xf numFmtId="0" fontId="0" fillId="2" borderId="16" xfId="0" applyFill="1" applyBorder="1" applyAlignment="1">
      <alignment horizontal="center"/>
    </xf>
    <xf numFmtId="0" fontId="0" fillId="2" borderId="6" xfId="0" applyFill="1" applyBorder="1"/>
    <xf numFmtId="0" fontId="0" fillId="2" borderId="7" xfId="0" applyFill="1" applyBorder="1"/>
    <xf numFmtId="0" fontId="0" fillId="2" borderId="8" xfId="0" applyFill="1" applyBorder="1"/>
    <xf numFmtId="2" fontId="2" fillId="2" borderId="0" xfId="0" applyNumberFormat="1" applyFont="1" applyFill="1" applyAlignment="1">
      <alignment horizontal="center" vertical="center"/>
    </xf>
    <xf numFmtId="0" fontId="2" fillId="2" borderId="21" xfId="0" applyFont="1" applyFill="1" applyBorder="1" applyAlignment="1">
      <alignment horizontal="center"/>
    </xf>
    <xf numFmtId="0" fontId="9" fillId="2" borderId="0" xfId="0" applyFont="1" applyFill="1" applyAlignment="1">
      <alignment horizontal="center"/>
    </xf>
    <xf numFmtId="0" fontId="2" fillId="2" borderId="0" xfId="0" applyFont="1" applyFill="1" applyAlignment="1">
      <alignment horizontal="center" wrapText="1"/>
    </xf>
    <xf numFmtId="165" fontId="2" fillId="2" borderId="0" xfId="0" applyNumberFormat="1" applyFont="1" applyFill="1" applyAlignment="1">
      <alignment horizontal="center"/>
    </xf>
    <xf numFmtId="0" fontId="4" fillId="2" borderId="0" xfId="0" applyFont="1" applyFill="1" applyAlignment="1">
      <alignment horizontal="center" vertical="center"/>
    </xf>
    <xf numFmtId="2" fontId="4" fillId="2" borderId="0" xfId="0" applyNumberFormat="1" applyFont="1" applyFill="1" applyAlignment="1">
      <alignment horizontal="center" vertical="center"/>
    </xf>
    <xf numFmtId="0" fontId="28" fillId="0" borderId="0" xfId="0" applyFont="1" applyAlignment="1">
      <alignment horizontal="right" vertical="center"/>
    </xf>
    <xf numFmtId="0" fontId="11" fillId="2" borderId="0" xfId="0" applyFont="1" applyFill="1" applyAlignment="1">
      <alignment horizontal="left" vertical="center"/>
    </xf>
    <xf numFmtId="0" fontId="4" fillId="2" borderId="0" xfId="0" applyFont="1" applyFill="1" applyAlignment="1">
      <alignment horizontal="left" vertical="center"/>
    </xf>
    <xf numFmtId="1" fontId="4" fillId="2" borderId="0" xfId="0" applyNumberFormat="1" applyFont="1" applyFill="1" applyAlignment="1">
      <alignment horizontal="left" vertical="center"/>
    </xf>
    <xf numFmtId="3" fontId="4" fillId="2" borderId="0" xfId="0" applyNumberFormat="1" applyFont="1" applyFill="1" applyAlignment="1">
      <alignment horizontal="left" vertical="center"/>
    </xf>
    <xf numFmtId="0" fontId="9" fillId="2" borderId="0" xfId="0" applyFont="1" applyFill="1" applyAlignment="1">
      <alignment horizontal="right" vertical="center"/>
    </xf>
    <xf numFmtId="2" fontId="11" fillId="2" borderId="0" xfId="0" applyNumberFormat="1" applyFont="1" applyFill="1" applyAlignment="1">
      <alignment horizontal="left" vertical="center"/>
    </xf>
    <xf numFmtId="0" fontId="17" fillId="2" borderId="0" xfId="0" applyFont="1" applyFill="1" applyAlignment="1">
      <alignment horizontal="left" vertical="center"/>
    </xf>
    <xf numFmtId="0" fontId="28" fillId="0" borderId="16" xfId="0" applyFont="1" applyBorder="1" applyAlignment="1">
      <alignment horizontal="center" vertical="center"/>
    </xf>
    <xf numFmtId="0" fontId="9" fillId="2" borderId="16" xfId="0" applyFont="1" applyFill="1" applyBorder="1" applyAlignment="1">
      <alignment horizontal="center" vertical="center"/>
    </xf>
    <xf numFmtId="0" fontId="37" fillId="2" borderId="16" xfId="0" applyFont="1" applyFill="1" applyBorder="1" applyAlignment="1">
      <alignment horizontal="center" vertical="center" wrapText="1"/>
    </xf>
    <xf numFmtId="2" fontId="2" fillId="0" borderId="0" xfId="0" applyNumberFormat="1" applyFont="1" applyAlignment="1">
      <alignment horizontal="center"/>
    </xf>
    <xf numFmtId="0" fontId="0" fillId="2" borderId="0" xfId="0" applyFill="1" applyAlignment="1">
      <alignment horizontal="center" vertical="center"/>
    </xf>
    <xf numFmtId="165" fontId="2" fillId="2" borderId="0" xfId="0" applyNumberFormat="1" applyFont="1" applyFill="1" applyAlignment="1">
      <alignment horizontal="center" vertical="center"/>
    </xf>
    <xf numFmtId="0" fontId="28" fillId="2" borderId="0" xfId="0" applyFont="1" applyFill="1" applyAlignment="1">
      <alignment horizontal="right" vertical="center"/>
    </xf>
    <xf numFmtId="0" fontId="37" fillId="2" borderId="0" xfId="0" applyFont="1" applyFill="1" applyAlignment="1">
      <alignment horizontal="right" vertical="center"/>
    </xf>
    <xf numFmtId="165" fontId="2" fillId="2" borderId="0" xfId="0" applyNumberFormat="1" applyFont="1" applyFill="1" applyAlignment="1">
      <alignment horizontal="left" vertical="center"/>
    </xf>
    <xf numFmtId="0" fontId="37" fillId="2" borderId="16" xfId="0" applyFont="1" applyFill="1" applyBorder="1" applyAlignment="1">
      <alignment horizontal="center" vertical="center"/>
    </xf>
    <xf numFmtId="0" fontId="11" fillId="2" borderId="0" xfId="0" applyFont="1" applyFill="1" applyAlignment="1">
      <alignment horizontal="center" vertical="center"/>
    </xf>
    <xf numFmtId="0" fontId="9" fillId="2" borderId="0" xfId="0" applyFont="1" applyFill="1" applyAlignment="1">
      <alignment horizontal="center" vertical="center"/>
    </xf>
    <xf numFmtId="0" fontId="28" fillId="2" borderId="0" xfId="0" applyFont="1" applyFill="1" applyAlignment="1">
      <alignment horizontal="center" vertical="center"/>
    </xf>
    <xf numFmtId="1" fontId="4" fillId="2" borderId="0" xfId="0" applyNumberFormat="1" applyFont="1" applyFill="1" applyAlignment="1">
      <alignment horizontal="center" vertical="center"/>
    </xf>
    <xf numFmtId="0" fontId="14" fillId="2" borderId="0" xfId="0" applyFont="1" applyFill="1" applyAlignment="1">
      <alignment horizontal="center" vertical="center"/>
    </xf>
    <xf numFmtId="0" fontId="17" fillId="2" borderId="0" xfId="0" applyFont="1" applyFill="1" applyAlignment="1">
      <alignment horizontal="center" vertical="center"/>
    </xf>
    <xf numFmtId="0" fontId="28" fillId="2" borderId="16" xfId="0" applyFont="1" applyFill="1" applyBorder="1" applyAlignment="1">
      <alignment horizontal="center" vertical="center"/>
    </xf>
    <xf numFmtId="0" fontId="10" fillId="2" borderId="0" xfId="0" applyFont="1" applyFill="1" applyAlignment="1">
      <alignment vertical="center"/>
    </xf>
    <xf numFmtId="4" fontId="4" fillId="2" borderId="0" xfId="0" applyNumberFormat="1" applyFont="1" applyFill="1" applyAlignment="1">
      <alignment horizontal="center" vertical="center"/>
    </xf>
    <xf numFmtId="166" fontId="12" fillId="2" borderId="0" xfId="0" applyNumberFormat="1" applyFont="1" applyFill="1" applyAlignment="1">
      <alignment horizontal="center" vertical="center"/>
    </xf>
    <xf numFmtId="0" fontId="11" fillId="3" borderId="16" xfId="0" applyFont="1" applyFill="1" applyBorder="1" applyAlignment="1" applyProtection="1">
      <alignment horizontal="center" vertical="center"/>
      <protection locked="0"/>
    </xf>
    <xf numFmtId="0" fontId="11" fillId="2" borderId="16" xfId="0" applyFont="1" applyFill="1" applyBorder="1" applyAlignment="1">
      <alignment horizontal="center" vertical="center"/>
    </xf>
    <xf numFmtId="0" fontId="11" fillId="7" borderId="16" xfId="0" applyFont="1" applyFill="1" applyBorder="1" applyAlignment="1" applyProtection="1">
      <alignment horizontal="center" vertical="center"/>
      <protection locked="0"/>
    </xf>
    <xf numFmtId="165" fontId="11" fillId="7" borderId="16" xfId="0" applyNumberFormat="1" applyFont="1" applyFill="1" applyBorder="1" applyAlignment="1" applyProtection="1">
      <alignment horizontal="center" vertical="center"/>
      <protection locked="0"/>
    </xf>
    <xf numFmtId="169" fontId="11" fillId="0" borderId="16" xfId="0" applyNumberFormat="1" applyFont="1" applyBorder="1" applyAlignment="1">
      <alignment horizontal="center" vertical="center"/>
    </xf>
    <xf numFmtId="165" fontId="11" fillId="2" borderId="16" xfId="0" applyNumberFormat="1" applyFont="1" applyFill="1" applyBorder="1" applyAlignment="1">
      <alignment horizontal="center" vertical="center"/>
    </xf>
    <xf numFmtId="2" fontId="11" fillId="0" borderId="16" xfId="0" applyNumberFormat="1" applyFont="1" applyBorder="1" applyAlignment="1">
      <alignment horizontal="center" vertical="center"/>
    </xf>
    <xf numFmtId="2" fontId="11" fillId="2" borderId="16" xfId="0" applyNumberFormat="1" applyFont="1" applyFill="1" applyBorder="1" applyAlignment="1">
      <alignment horizontal="center" vertical="center"/>
    </xf>
    <xf numFmtId="165" fontId="11" fillId="0" borderId="16" xfId="0" applyNumberFormat="1" applyFont="1" applyBorder="1" applyAlignment="1">
      <alignment horizontal="center" vertical="center"/>
    </xf>
    <xf numFmtId="168" fontId="11" fillId="2" borderId="16" xfId="0" applyNumberFormat="1" applyFont="1" applyFill="1" applyBorder="1" applyAlignment="1">
      <alignment horizontal="center" vertical="center"/>
    </xf>
    <xf numFmtId="1" fontId="11" fillId="3" borderId="16" xfId="0" applyNumberFormat="1" applyFont="1" applyFill="1" applyBorder="1" applyAlignment="1" applyProtection="1">
      <alignment horizontal="center" vertical="center"/>
      <protection locked="0"/>
    </xf>
    <xf numFmtId="0" fontId="11" fillId="2" borderId="21" xfId="0" applyFont="1" applyFill="1" applyBorder="1" applyAlignment="1">
      <alignment horizontal="center" vertical="center"/>
    </xf>
    <xf numFmtId="2" fontId="29" fillId="2" borderId="16" xfId="0" applyNumberFormat="1" applyFont="1" applyFill="1" applyBorder="1" applyAlignment="1">
      <alignment horizontal="center" vertical="center"/>
    </xf>
    <xf numFmtId="2" fontId="11" fillId="3" borderId="16" xfId="0" applyNumberFormat="1" applyFont="1" applyFill="1" applyBorder="1" applyAlignment="1" applyProtection="1">
      <alignment horizontal="center" vertical="center"/>
      <protection locked="0"/>
    </xf>
    <xf numFmtId="4" fontId="11" fillId="3" borderId="16" xfId="0" applyNumberFormat="1" applyFont="1" applyFill="1" applyBorder="1" applyAlignment="1" applyProtection="1">
      <alignment horizontal="center" vertical="center"/>
      <protection locked="0"/>
    </xf>
    <xf numFmtId="4" fontId="11" fillId="0" borderId="16" xfId="0" applyNumberFormat="1" applyFont="1" applyBorder="1" applyAlignment="1">
      <alignment horizontal="center" vertical="center"/>
    </xf>
    <xf numFmtId="165" fontId="11" fillId="0" borderId="21" xfId="0" applyNumberFormat="1" applyFont="1" applyBorder="1" applyAlignment="1">
      <alignment horizontal="center" vertical="center"/>
    </xf>
    <xf numFmtId="2" fontId="11" fillId="0" borderId="21" xfId="0" applyNumberFormat="1" applyFont="1" applyBorder="1" applyAlignment="1">
      <alignment horizontal="center" vertical="center"/>
    </xf>
    <xf numFmtId="3" fontId="11" fillId="3" borderId="16" xfId="0" applyNumberFormat="1" applyFont="1" applyFill="1" applyBorder="1" applyAlignment="1" applyProtection="1">
      <alignment horizontal="center" vertical="center"/>
      <protection locked="0"/>
    </xf>
    <xf numFmtId="0" fontId="49" fillId="3" borderId="16" xfId="0" applyFont="1" applyFill="1" applyBorder="1" applyAlignment="1" applyProtection="1">
      <alignment horizontal="center" vertical="center"/>
      <protection locked="0"/>
    </xf>
    <xf numFmtId="166" fontId="21" fillId="3" borderId="16" xfId="0" applyNumberFormat="1" applyFont="1" applyFill="1" applyBorder="1" applyAlignment="1" applyProtection="1">
      <alignment horizontal="center" vertical="center"/>
      <protection locked="0"/>
    </xf>
    <xf numFmtId="0" fontId="50" fillId="8" borderId="16" xfId="0" applyFont="1" applyFill="1" applyBorder="1" applyAlignment="1" applyProtection="1">
      <alignment horizontal="center" vertical="center"/>
      <protection locked="0"/>
    </xf>
    <xf numFmtId="165" fontId="50" fillId="8" borderId="16" xfId="0" applyNumberFormat="1" applyFont="1" applyFill="1" applyBorder="1" applyAlignment="1" applyProtection="1">
      <alignment horizontal="center" vertical="center"/>
      <protection locked="0"/>
    </xf>
    <xf numFmtId="0" fontId="50" fillId="8" borderId="16" xfId="0" applyFont="1" applyFill="1" applyBorder="1" applyAlignment="1" applyProtection="1">
      <alignment horizontal="center"/>
      <protection locked="0"/>
    </xf>
    <xf numFmtId="165" fontId="50" fillId="8" borderId="16" xfId="0" applyNumberFormat="1" applyFont="1" applyFill="1" applyBorder="1" applyAlignment="1" applyProtection="1">
      <alignment horizontal="center"/>
      <protection locked="0"/>
    </xf>
    <xf numFmtId="165" fontId="48" fillId="2" borderId="16" xfId="0" applyNumberFormat="1" applyFont="1" applyFill="1" applyBorder="1" applyAlignment="1">
      <alignment horizontal="center" vertical="center"/>
    </xf>
    <xf numFmtId="2" fontId="48" fillId="2" borderId="16" xfId="0" applyNumberFormat="1" applyFont="1" applyFill="1" applyBorder="1" applyAlignment="1">
      <alignment horizontal="center" vertical="center"/>
    </xf>
    <xf numFmtId="2" fontId="2" fillId="2" borderId="16" xfId="0" applyNumberFormat="1" applyFont="1" applyFill="1" applyBorder="1" applyAlignment="1">
      <alignment horizontal="center" vertical="center"/>
    </xf>
    <xf numFmtId="2" fontId="50" fillId="8" borderId="16" xfId="0" applyNumberFormat="1" applyFont="1" applyFill="1" applyBorder="1" applyAlignment="1" applyProtection="1">
      <alignment horizontal="center"/>
      <protection locked="0"/>
    </xf>
    <xf numFmtId="0" fontId="20" fillId="2" borderId="0" xfId="0" applyFont="1" applyFill="1" applyAlignment="1">
      <alignment wrapText="1"/>
    </xf>
    <xf numFmtId="0" fontId="20" fillId="2" borderId="0" xfId="0" applyFont="1" applyFill="1" applyAlignment="1">
      <alignment horizontal="center" wrapText="1"/>
    </xf>
    <xf numFmtId="0" fontId="0" fillId="0" borderId="25" xfId="0" applyBorder="1"/>
    <xf numFmtId="0" fontId="10" fillId="2" borderId="0" xfId="0" applyFont="1" applyFill="1" applyAlignment="1">
      <alignment horizontal="center" vertical="center"/>
    </xf>
    <xf numFmtId="0" fontId="50" fillId="10" borderId="0" xfId="0" applyFont="1" applyFill="1" applyAlignment="1" applyProtection="1">
      <alignment horizontal="center" vertical="center"/>
      <protection locked="0"/>
    </xf>
    <xf numFmtId="165" fontId="50" fillId="10" borderId="0" xfId="0" applyNumberFormat="1" applyFont="1" applyFill="1" applyAlignment="1" applyProtection="1">
      <alignment horizontal="center" vertical="center"/>
      <protection locked="0"/>
    </xf>
    <xf numFmtId="169" fontId="11" fillId="2" borderId="0" xfId="0" applyNumberFormat="1" applyFont="1" applyFill="1" applyAlignment="1">
      <alignment horizontal="center" vertical="center"/>
    </xf>
    <xf numFmtId="2" fontId="2" fillId="2" borderId="0" xfId="0" applyNumberFormat="1" applyFont="1" applyFill="1" applyAlignment="1">
      <alignment horizontal="center"/>
    </xf>
    <xf numFmtId="167" fontId="2" fillId="2" borderId="0" xfId="0" applyNumberFormat="1" applyFont="1" applyFill="1" applyAlignment="1">
      <alignment vertical="center"/>
    </xf>
    <xf numFmtId="167" fontId="2" fillId="2" borderId="0" xfId="0" applyNumberFormat="1" applyFont="1" applyFill="1" applyAlignment="1">
      <alignment horizontal="center" vertical="center"/>
    </xf>
    <xf numFmtId="2" fontId="11" fillId="2" borderId="0" xfId="0" applyNumberFormat="1" applyFont="1" applyFill="1" applyAlignment="1">
      <alignment horizontal="center" vertical="center"/>
    </xf>
    <xf numFmtId="165" fontId="48" fillId="2" borderId="0" xfId="0" applyNumberFormat="1" applyFont="1" applyFill="1" applyAlignment="1">
      <alignment horizontal="center" vertical="center"/>
    </xf>
    <xf numFmtId="2" fontId="0" fillId="2" borderId="0" xfId="0" applyNumberFormat="1" applyFill="1" applyAlignment="1" applyProtection="1">
      <alignment horizontal="center"/>
      <protection locked="0"/>
    </xf>
    <xf numFmtId="0" fontId="0" fillId="2" borderId="0" xfId="0" applyFill="1" applyAlignment="1" applyProtection="1">
      <alignment horizontal="center"/>
      <protection locked="0"/>
    </xf>
    <xf numFmtId="0" fontId="20" fillId="2" borderId="0" xfId="0" applyFont="1" applyFill="1" applyAlignment="1">
      <alignment horizontal="center" vertical="center" wrapText="1"/>
    </xf>
    <xf numFmtId="0" fontId="0" fillId="2" borderId="0" xfId="0" applyFill="1" applyProtection="1">
      <protection locked="0"/>
    </xf>
    <xf numFmtId="165" fontId="50" fillId="0" borderId="16" xfId="0" applyNumberFormat="1" applyFont="1" applyBorder="1" applyAlignment="1" applyProtection="1">
      <alignment horizontal="center"/>
      <protection locked="0"/>
    </xf>
    <xf numFmtId="0" fontId="14" fillId="2" borderId="16" xfId="0" applyFont="1" applyFill="1" applyBorder="1" applyAlignment="1">
      <alignment horizontal="center" vertical="center" wrapText="1"/>
    </xf>
    <xf numFmtId="0" fontId="2" fillId="0" borderId="16" xfId="0" applyFont="1" applyBorder="1" applyAlignment="1">
      <alignment horizontal="center" vertical="center" wrapText="1"/>
    </xf>
    <xf numFmtId="0" fontId="2" fillId="0" borderId="0" xfId="0" applyFont="1" applyAlignment="1">
      <alignment vertical="center" wrapText="1"/>
    </xf>
    <xf numFmtId="165" fontId="11" fillId="2" borderId="0" xfId="0" applyNumberFormat="1" applyFont="1" applyFill="1" applyAlignment="1">
      <alignment horizontal="center" vertical="center"/>
    </xf>
    <xf numFmtId="0" fontId="20" fillId="2" borderId="0" xfId="0" applyFont="1" applyFill="1" applyAlignment="1">
      <alignment horizontal="center" vertical="center"/>
    </xf>
    <xf numFmtId="0" fontId="2" fillId="2" borderId="15" xfId="0" applyFont="1" applyFill="1" applyBorder="1" applyAlignment="1">
      <alignment horizontal="center" vertical="center"/>
    </xf>
    <xf numFmtId="0" fontId="2" fillId="2" borderId="18" xfId="0" applyFont="1" applyFill="1" applyBorder="1" applyAlignment="1">
      <alignment horizontal="center" vertical="center"/>
    </xf>
    <xf numFmtId="0" fontId="40" fillId="0" borderId="22" xfId="0" applyFont="1" applyBorder="1" applyAlignment="1">
      <alignment horizontal="center" vertical="center"/>
    </xf>
    <xf numFmtId="0" fontId="40" fillId="0" borderId="23" xfId="0" applyFont="1" applyBorder="1" applyAlignment="1">
      <alignment horizontal="center" vertical="center"/>
    </xf>
    <xf numFmtId="0" fontId="11" fillId="0" borderId="0" xfId="0" applyFont="1" applyAlignment="1" applyProtection="1">
      <alignment vertical="center"/>
      <protection locked="0"/>
    </xf>
    <xf numFmtId="0" fontId="19" fillId="2" borderId="0" xfId="0" applyFont="1" applyFill="1"/>
    <xf numFmtId="1" fontId="21" fillId="3" borderId="16" xfId="0" applyNumberFormat="1" applyFont="1" applyFill="1" applyBorder="1" applyAlignment="1" applyProtection="1">
      <alignment horizontal="center" vertical="center"/>
      <protection locked="0"/>
    </xf>
    <xf numFmtId="0" fontId="2" fillId="3" borderId="16" xfId="0" applyFont="1" applyFill="1" applyBorder="1" applyAlignment="1" applyProtection="1">
      <alignment horizontal="center" vertical="center"/>
      <protection locked="0"/>
    </xf>
    <xf numFmtId="1" fontId="11" fillId="2" borderId="16" xfId="0" applyNumberFormat="1" applyFont="1" applyFill="1" applyBorder="1" applyAlignment="1">
      <alignment horizontal="center" vertical="center"/>
    </xf>
    <xf numFmtId="165" fontId="11" fillId="3" borderId="16" xfId="0" applyNumberFormat="1" applyFont="1" applyFill="1" applyBorder="1" applyAlignment="1" applyProtection="1">
      <alignment horizontal="center" vertical="center"/>
      <protection locked="0"/>
    </xf>
    <xf numFmtId="1" fontId="50" fillId="8" borderId="16" xfId="0" applyNumberFormat="1" applyFont="1" applyFill="1" applyBorder="1" applyAlignment="1" applyProtection="1">
      <alignment horizontal="center" vertical="center"/>
      <protection locked="0"/>
    </xf>
    <xf numFmtId="2" fontId="50" fillId="2" borderId="16" xfId="0" applyNumberFormat="1" applyFont="1" applyFill="1" applyBorder="1" applyAlignment="1" applyProtection="1">
      <alignment horizontal="center" vertical="center"/>
      <protection locked="0"/>
    </xf>
    <xf numFmtId="1" fontId="11" fillId="0" borderId="16" xfId="0" applyNumberFormat="1" applyFont="1" applyBorder="1" applyAlignment="1">
      <alignment horizontal="center" vertical="center"/>
    </xf>
    <xf numFmtId="0" fontId="2" fillId="0" borderId="0" xfId="0" applyFont="1" applyAlignment="1">
      <alignment horizontal="right"/>
    </xf>
    <xf numFmtId="0" fontId="50" fillId="7" borderId="16" xfId="0" applyFont="1" applyFill="1" applyBorder="1" applyAlignment="1" applyProtection="1">
      <alignment horizontal="center" vertical="center"/>
      <protection locked="0"/>
    </xf>
    <xf numFmtId="0" fontId="26" fillId="2" borderId="0" xfId="0" applyFont="1" applyFill="1" applyAlignment="1">
      <alignment horizontal="left" vertical="center"/>
    </xf>
    <xf numFmtId="2" fontId="2" fillId="7" borderId="16" xfId="0" applyNumberFormat="1" applyFont="1" applyFill="1" applyBorder="1" applyAlignment="1" applyProtection="1">
      <alignment horizontal="center" vertical="center"/>
      <protection locked="0"/>
    </xf>
    <xf numFmtId="1" fontId="11" fillId="7" borderId="16" xfId="0" applyNumberFormat="1" applyFont="1" applyFill="1" applyBorder="1" applyAlignment="1" applyProtection="1">
      <alignment horizontal="center" vertical="center"/>
      <protection locked="0"/>
    </xf>
    <xf numFmtId="0" fontId="19" fillId="2" borderId="0" xfId="0" applyFont="1" applyFill="1" applyAlignment="1">
      <alignment horizontal="center"/>
    </xf>
    <xf numFmtId="49" fontId="2" fillId="2" borderId="0" xfId="0" applyNumberFormat="1" applyFont="1" applyFill="1" applyAlignment="1" applyProtection="1">
      <alignment horizontal="center" vertical="center"/>
      <protection locked="0"/>
    </xf>
    <xf numFmtId="0" fontId="19" fillId="2" borderId="0" xfId="0" applyFont="1" applyFill="1" applyAlignment="1">
      <alignment vertical="center"/>
    </xf>
    <xf numFmtId="0" fontId="19" fillId="2" borderId="0" xfId="0" applyFont="1" applyFill="1" applyAlignment="1">
      <alignment horizontal="left" vertical="center"/>
    </xf>
    <xf numFmtId="3" fontId="11" fillId="7" borderId="16" xfId="0" applyNumberFormat="1" applyFont="1" applyFill="1" applyBorder="1" applyAlignment="1" applyProtection="1">
      <alignment horizontal="center" vertical="center"/>
      <protection locked="0"/>
    </xf>
    <xf numFmtId="0" fontId="2" fillId="2" borderId="0" xfId="0" applyFont="1" applyFill="1" applyAlignment="1" applyProtection="1">
      <alignment vertical="center"/>
      <protection locked="0"/>
    </xf>
    <xf numFmtId="0" fontId="0" fillId="0" borderId="0" xfId="0" applyProtection="1">
      <protection locked="0"/>
    </xf>
    <xf numFmtId="0" fontId="2" fillId="3" borderId="30" xfId="0" applyFont="1" applyFill="1" applyBorder="1" applyAlignment="1">
      <alignment vertical="center"/>
    </xf>
    <xf numFmtId="0" fontId="2" fillId="2" borderId="16" xfId="0" applyFont="1" applyFill="1" applyBorder="1" applyAlignment="1">
      <alignment horizontal="center" vertical="center" wrapText="1"/>
    </xf>
    <xf numFmtId="0" fontId="2" fillId="2" borderId="16" xfId="0" applyFont="1" applyFill="1" applyBorder="1" applyAlignment="1" applyProtection="1">
      <alignment horizontal="center" vertical="center"/>
      <protection locked="0"/>
    </xf>
    <xf numFmtId="1" fontId="21" fillId="2" borderId="16" xfId="0" applyNumberFormat="1" applyFont="1" applyFill="1" applyBorder="1" applyAlignment="1" applyProtection="1">
      <alignment horizontal="center" vertical="center"/>
      <protection locked="0"/>
    </xf>
    <xf numFmtId="0" fontId="5" fillId="2" borderId="0" xfId="0" applyFont="1" applyFill="1" applyAlignment="1">
      <alignment horizontal="left" vertical="top" wrapText="1"/>
    </xf>
    <xf numFmtId="0" fontId="1" fillId="0" borderId="0" xfId="0" applyFont="1" applyAlignment="1">
      <alignment horizontal="center" vertical="center"/>
    </xf>
    <xf numFmtId="0" fontId="5" fillId="2" borderId="0" xfId="0" applyFont="1" applyFill="1" applyAlignment="1">
      <alignment horizontal="left" vertical="top" wrapText="1"/>
    </xf>
    <xf numFmtId="49" fontId="2" fillId="2" borderId="1" xfId="0" applyNumberFormat="1" applyFont="1" applyFill="1" applyBorder="1" applyAlignment="1" applyProtection="1">
      <alignment horizontal="center" vertical="center"/>
      <protection locked="0"/>
    </xf>
    <xf numFmtId="49" fontId="2" fillId="2" borderId="2" xfId="0" applyNumberFormat="1" applyFont="1" applyFill="1" applyBorder="1" applyAlignment="1" applyProtection="1">
      <alignment horizontal="center" vertical="center"/>
      <protection locked="0"/>
    </xf>
    <xf numFmtId="49" fontId="2" fillId="2" borderId="3" xfId="0" applyNumberFormat="1" applyFont="1" applyFill="1" applyBorder="1" applyAlignment="1" applyProtection="1">
      <alignment horizontal="center" vertical="center"/>
      <protection locked="0"/>
    </xf>
    <xf numFmtId="49" fontId="2" fillId="2" borderId="4" xfId="0" applyNumberFormat="1" applyFont="1" applyFill="1" applyBorder="1" applyAlignment="1" applyProtection="1">
      <alignment horizontal="center" vertical="center"/>
      <protection locked="0"/>
    </xf>
    <xf numFmtId="49" fontId="2" fillId="2" borderId="0" xfId="0" applyNumberFormat="1" applyFont="1" applyFill="1" applyAlignment="1" applyProtection="1">
      <alignment horizontal="center" vertical="center"/>
      <protection locked="0"/>
    </xf>
    <xf numFmtId="49" fontId="2" fillId="2" borderId="5" xfId="0" applyNumberFormat="1" applyFont="1" applyFill="1" applyBorder="1" applyAlignment="1" applyProtection="1">
      <alignment horizontal="center" vertical="center"/>
      <protection locked="0"/>
    </xf>
    <xf numFmtId="49" fontId="2" fillId="2" borderId="6" xfId="0" applyNumberFormat="1" applyFont="1" applyFill="1" applyBorder="1" applyAlignment="1" applyProtection="1">
      <alignment horizontal="center" vertical="center"/>
      <protection locked="0"/>
    </xf>
    <xf numFmtId="49" fontId="2" fillId="2" borderId="7" xfId="0" applyNumberFormat="1" applyFont="1" applyFill="1" applyBorder="1" applyAlignment="1" applyProtection="1">
      <alignment horizontal="center" vertical="center"/>
      <protection locked="0"/>
    </xf>
    <xf numFmtId="49" fontId="2" fillId="2" borderId="8" xfId="0" applyNumberFormat="1" applyFont="1" applyFill="1" applyBorder="1" applyAlignment="1" applyProtection="1">
      <alignment horizontal="center" vertical="center"/>
      <protection locked="0"/>
    </xf>
    <xf numFmtId="165" fontId="5" fillId="2" borderId="15" xfId="0" applyNumberFormat="1" applyFont="1" applyFill="1" applyBorder="1" applyAlignment="1" applyProtection="1">
      <alignment horizontal="center"/>
      <protection locked="0"/>
    </xf>
    <xf numFmtId="165" fontId="5" fillId="2" borderId="17" xfId="0" applyNumberFormat="1" applyFont="1" applyFill="1" applyBorder="1" applyAlignment="1" applyProtection="1">
      <alignment horizontal="center"/>
      <protection locked="0"/>
    </xf>
    <xf numFmtId="165" fontId="5" fillId="2" borderId="18" xfId="0" applyNumberFormat="1" applyFont="1" applyFill="1" applyBorder="1" applyAlignment="1" applyProtection="1">
      <alignment horizontal="center"/>
      <protection locked="0"/>
    </xf>
    <xf numFmtId="165" fontId="5" fillId="2" borderId="20" xfId="0" applyNumberFormat="1" applyFont="1" applyFill="1" applyBorder="1" applyAlignment="1" applyProtection="1">
      <alignment horizontal="center"/>
      <protection locked="0"/>
    </xf>
    <xf numFmtId="165" fontId="5" fillId="2" borderId="22" xfId="0" applyNumberFormat="1" applyFont="1" applyFill="1" applyBorder="1" applyAlignment="1">
      <alignment horizontal="center"/>
    </xf>
    <xf numFmtId="165" fontId="5" fillId="2" borderId="24" xfId="0" applyNumberFormat="1" applyFont="1" applyFill="1" applyBorder="1" applyAlignment="1">
      <alignment horizontal="center"/>
    </xf>
    <xf numFmtId="165" fontId="5" fillId="2" borderId="15" xfId="0" applyNumberFormat="1" applyFont="1" applyFill="1" applyBorder="1" applyAlignment="1">
      <alignment horizontal="center"/>
    </xf>
    <xf numFmtId="165" fontId="5" fillId="2" borderId="17" xfId="0" applyNumberFormat="1" applyFont="1" applyFill="1" applyBorder="1" applyAlignment="1">
      <alignment horizontal="center"/>
    </xf>
    <xf numFmtId="165" fontId="5" fillId="2" borderId="18" xfId="0" applyNumberFormat="1" applyFont="1" applyFill="1" applyBorder="1" applyAlignment="1">
      <alignment horizontal="center"/>
    </xf>
    <xf numFmtId="165" fontId="5" fillId="2" borderId="20" xfId="0" applyNumberFormat="1" applyFont="1" applyFill="1" applyBorder="1" applyAlignment="1">
      <alignment horizontal="center"/>
    </xf>
    <xf numFmtId="165" fontId="5" fillId="2" borderId="0" xfId="0" applyNumberFormat="1" applyFont="1" applyFill="1" applyAlignment="1">
      <alignment horizontal="center"/>
    </xf>
    <xf numFmtId="165" fontId="5" fillId="2" borderId="22" xfId="0" applyNumberFormat="1" applyFont="1" applyFill="1" applyBorder="1" applyAlignment="1" applyProtection="1">
      <alignment horizontal="center"/>
      <protection locked="0"/>
    </xf>
    <xf numFmtId="165" fontId="5" fillId="2" borderId="24" xfId="0" applyNumberFormat="1" applyFont="1" applyFill="1" applyBorder="1" applyAlignment="1" applyProtection="1">
      <alignment horizontal="center"/>
      <protection locked="0"/>
    </xf>
    <xf numFmtId="165" fontId="5" fillId="2" borderId="16" xfId="0" applyNumberFormat="1" applyFont="1" applyFill="1" applyBorder="1" applyAlignment="1">
      <alignment horizontal="center"/>
    </xf>
    <xf numFmtId="0" fontId="19" fillId="2" borderId="0" xfId="0" applyFont="1" applyFill="1" applyAlignment="1">
      <alignment horizontal="center"/>
    </xf>
    <xf numFmtId="0" fontId="2" fillId="2" borderId="0" xfId="0" applyFont="1" applyFill="1" applyAlignment="1">
      <alignment horizontal="left" vertical="top" wrapText="1"/>
    </xf>
    <xf numFmtId="0" fontId="19" fillId="6" borderId="33" xfId="0" applyFont="1" applyFill="1" applyBorder="1" applyAlignment="1">
      <alignment horizontal="center" wrapText="1"/>
    </xf>
    <xf numFmtId="0" fontId="19" fillId="6" borderId="31" xfId="0" applyFont="1" applyFill="1" applyBorder="1" applyAlignment="1">
      <alignment horizontal="center" wrapText="1"/>
    </xf>
    <xf numFmtId="0" fontId="20" fillId="5" borderId="50" xfId="0" applyFont="1" applyFill="1" applyBorder="1" applyAlignment="1" applyProtection="1">
      <alignment horizontal="center" vertical="center"/>
      <protection locked="0"/>
    </xf>
    <xf numFmtId="0" fontId="20" fillId="5" borderId="51" xfId="0" applyFont="1" applyFill="1" applyBorder="1" applyAlignment="1" applyProtection="1">
      <alignment horizontal="center" vertical="center"/>
      <protection locked="0"/>
    </xf>
    <xf numFmtId="165" fontId="5" fillId="2" borderId="40" xfId="0" applyNumberFormat="1" applyFont="1" applyFill="1" applyBorder="1" applyAlignment="1">
      <alignment horizontal="center"/>
    </xf>
    <xf numFmtId="165" fontId="5" fillId="2" borderId="42" xfId="0" applyNumberFormat="1" applyFont="1" applyFill="1" applyBorder="1" applyAlignment="1">
      <alignment horizontal="center"/>
    </xf>
    <xf numFmtId="2" fontId="0" fillId="2" borderId="60" xfId="0" applyNumberFormat="1" applyFill="1" applyBorder="1" applyAlignment="1">
      <alignment horizontal="center"/>
    </xf>
    <xf numFmtId="0" fontId="0" fillId="2" borderId="64" xfId="0" applyFill="1" applyBorder="1" applyAlignment="1">
      <alignment horizontal="center"/>
    </xf>
    <xf numFmtId="165" fontId="5" fillId="2" borderId="37" xfId="0" applyNumberFormat="1" applyFont="1" applyFill="1" applyBorder="1" applyAlignment="1">
      <alignment horizontal="center"/>
    </xf>
    <xf numFmtId="165" fontId="5" fillId="2" borderId="39" xfId="0" applyNumberFormat="1" applyFont="1" applyFill="1" applyBorder="1" applyAlignment="1">
      <alignment horizontal="center"/>
    </xf>
    <xf numFmtId="165" fontId="5" fillId="2" borderId="34" xfId="0" applyNumberFormat="1" applyFont="1" applyFill="1" applyBorder="1" applyAlignment="1">
      <alignment horizontal="center"/>
    </xf>
    <xf numFmtId="165" fontId="5" fillId="2" borderId="36" xfId="0" applyNumberFormat="1" applyFont="1" applyFill="1" applyBorder="1" applyAlignment="1">
      <alignment horizontal="center"/>
    </xf>
    <xf numFmtId="2" fontId="0" fillId="2" borderId="15" xfId="0" applyNumberFormat="1" applyFill="1" applyBorder="1" applyAlignment="1">
      <alignment horizontal="center"/>
    </xf>
    <xf numFmtId="0" fontId="0" fillId="2" borderId="17" xfId="0" applyFill="1" applyBorder="1" applyAlignment="1">
      <alignment horizontal="center"/>
    </xf>
    <xf numFmtId="0" fontId="10" fillId="11" borderId="49" xfId="0" applyFont="1" applyFill="1" applyBorder="1" applyAlignment="1" applyProtection="1">
      <alignment horizontal="center" vertical="center"/>
      <protection locked="0"/>
    </xf>
    <xf numFmtId="0" fontId="10" fillId="11" borderId="67" xfId="0" applyFont="1" applyFill="1" applyBorder="1" applyAlignment="1" applyProtection="1">
      <alignment horizontal="center" vertical="center"/>
      <protection locked="0"/>
    </xf>
    <xf numFmtId="0" fontId="10" fillId="11" borderId="4" xfId="0" applyFont="1" applyFill="1" applyBorder="1" applyAlignment="1" applyProtection="1">
      <alignment horizontal="center" vertical="center"/>
      <protection locked="0"/>
    </xf>
    <xf numFmtId="0" fontId="10" fillId="11" borderId="5" xfId="0" applyFont="1" applyFill="1" applyBorder="1" applyAlignment="1" applyProtection="1">
      <alignment horizontal="center" vertical="center"/>
      <protection locked="0"/>
    </xf>
    <xf numFmtId="0" fontId="20" fillId="9" borderId="22" xfId="0" applyFont="1" applyFill="1" applyBorder="1" applyAlignment="1">
      <alignment horizontal="center" vertical="center" wrapText="1"/>
    </xf>
    <xf numFmtId="0" fontId="20" fillId="9" borderId="23" xfId="0" applyFont="1" applyFill="1" applyBorder="1" applyAlignment="1">
      <alignment horizontal="center" vertical="center" wrapText="1"/>
    </xf>
    <xf numFmtId="0" fontId="20" fillId="9" borderId="15" xfId="0" applyFont="1" applyFill="1" applyBorder="1" applyAlignment="1">
      <alignment horizontal="center" vertical="center" wrapText="1"/>
    </xf>
    <xf numFmtId="0" fontId="20" fillId="9" borderId="16" xfId="0" applyFont="1" applyFill="1" applyBorder="1" applyAlignment="1">
      <alignment horizontal="center" vertical="center" wrapText="1"/>
    </xf>
    <xf numFmtId="0" fontId="20" fillId="9" borderId="18" xfId="0" applyFont="1" applyFill="1" applyBorder="1" applyAlignment="1">
      <alignment horizontal="center" vertical="center" wrapText="1"/>
    </xf>
    <xf numFmtId="0" fontId="20" fillId="9" borderId="19" xfId="0" applyFont="1" applyFill="1" applyBorder="1" applyAlignment="1">
      <alignment horizontal="center" vertical="center" wrapText="1"/>
    </xf>
    <xf numFmtId="0" fontId="21" fillId="6" borderId="23" xfId="0" applyFont="1" applyFill="1" applyBorder="1" applyAlignment="1">
      <alignment horizontal="center" vertical="center"/>
    </xf>
    <xf numFmtId="0" fontId="21" fillId="6" borderId="54" xfId="0" applyFont="1" applyFill="1" applyBorder="1" applyAlignment="1">
      <alignment horizontal="center" vertical="center"/>
    </xf>
    <xf numFmtId="165" fontId="5" fillId="2" borderId="23" xfId="0" applyNumberFormat="1" applyFont="1" applyFill="1" applyBorder="1" applyAlignment="1">
      <alignment horizontal="center"/>
    </xf>
    <xf numFmtId="165" fontId="5" fillId="2" borderId="54" xfId="0" applyNumberFormat="1" applyFont="1" applyFill="1" applyBorder="1" applyAlignment="1">
      <alignment horizontal="center"/>
    </xf>
    <xf numFmtId="0" fontId="21" fillId="6" borderId="16" xfId="0" applyFont="1" applyFill="1" applyBorder="1" applyAlignment="1">
      <alignment horizontal="center" vertical="center"/>
    </xf>
    <xf numFmtId="0" fontId="21" fillId="6" borderId="21" xfId="0" applyFont="1" applyFill="1" applyBorder="1" applyAlignment="1">
      <alignment horizontal="center" vertical="center"/>
    </xf>
    <xf numFmtId="165" fontId="5" fillId="2" borderId="21" xfId="0" applyNumberFormat="1" applyFont="1" applyFill="1" applyBorder="1" applyAlignment="1">
      <alignment horizontal="center"/>
    </xf>
    <xf numFmtId="0" fontId="21" fillId="6" borderId="19" xfId="0" applyFont="1" applyFill="1" applyBorder="1" applyAlignment="1">
      <alignment horizontal="center" vertical="center"/>
    </xf>
    <xf numFmtId="0" fontId="21" fillId="6" borderId="56" xfId="0" applyFont="1" applyFill="1" applyBorder="1" applyAlignment="1">
      <alignment horizontal="center" vertical="center"/>
    </xf>
    <xf numFmtId="165" fontId="5" fillId="2" borderId="19" xfId="0" applyNumberFormat="1" applyFont="1" applyFill="1" applyBorder="1" applyAlignment="1">
      <alignment horizontal="center"/>
    </xf>
    <xf numFmtId="165" fontId="5" fillId="2" borderId="56" xfId="0" applyNumberFormat="1" applyFont="1" applyFill="1" applyBorder="1" applyAlignment="1">
      <alignment horizontal="center"/>
    </xf>
    <xf numFmtId="0" fontId="19" fillId="6" borderId="50" xfId="0" applyFont="1" applyFill="1" applyBorder="1" applyAlignment="1">
      <alignment horizontal="center" vertical="center" wrapText="1"/>
    </xf>
    <xf numFmtId="0" fontId="19" fillId="6" borderId="51" xfId="0" applyFont="1" applyFill="1" applyBorder="1" applyAlignment="1">
      <alignment horizontal="center" vertical="center" wrapText="1"/>
    </xf>
    <xf numFmtId="0" fontId="19" fillId="6" borderId="50" xfId="0" applyFont="1" applyFill="1" applyBorder="1" applyAlignment="1">
      <alignment horizontal="center" wrapText="1"/>
    </xf>
    <xf numFmtId="0" fontId="19" fillId="6" borderId="51" xfId="0" applyFont="1" applyFill="1" applyBorder="1" applyAlignment="1">
      <alignment horizontal="center" wrapText="1"/>
    </xf>
    <xf numFmtId="0" fontId="5" fillId="6" borderId="22" xfId="0" applyFont="1" applyFill="1" applyBorder="1" applyAlignment="1">
      <alignment horizontal="center"/>
    </xf>
    <xf numFmtId="0" fontId="5" fillId="6" borderId="24" xfId="0" applyFont="1" applyFill="1" applyBorder="1" applyAlignment="1">
      <alignment horizontal="center"/>
    </xf>
    <xf numFmtId="0" fontId="0" fillId="2" borderId="22" xfId="0" applyFill="1" applyBorder="1" applyAlignment="1" applyProtection="1">
      <alignment horizontal="center"/>
      <protection locked="0"/>
    </xf>
    <xf numFmtId="0" fontId="0" fillId="2" borderId="24" xfId="0" applyFill="1" applyBorder="1" applyAlignment="1" applyProtection="1">
      <alignment horizontal="center"/>
      <protection locked="0"/>
    </xf>
    <xf numFmtId="0" fontId="20" fillId="9" borderId="1"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9" borderId="4" xfId="0" applyFont="1" applyFill="1" applyBorder="1" applyAlignment="1">
      <alignment horizontal="center" vertical="center" wrapText="1"/>
    </xf>
    <xf numFmtId="0" fontId="20" fillId="9" borderId="0" xfId="0" applyFont="1" applyFill="1" applyAlignment="1">
      <alignment horizontal="center" vertical="center" wrapText="1"/>
    </xf>
    <xf numFmtId="0" fontId="20" fillId="9" borderId="6" xfId="0" applyFont="1" applyFill="1" applyBorder="1" applyAlignment="1">
      <alignment horizontal="center" vertical="center" wrapText="1"/>
    </xf>
    <xf numFmtId="0" fontId="20" fillId="9" borderId="7" xfId="0" applyFont="1" applyFill="1" applyBorder="1" applyAlignment="1">
      <alignment horizontal="center" vertical="center" wrapText="1"/>
    </xf>
    <xf numFmtId="0" fontId="0" fillId="6" borderId="17" xfId="0" applyFill="1" applyBorder="1" applyAlignment="1">
      <alignment horizontal="center"/>
    </xf>
    <xf numFmtId="0" fontId="0" fillId="6" borderId="20" xfId="0" applyFill="1" applyBorder="1" applyAlignment="1">
      <alignment horizontal="center"/>
    </xf>
    <xf numFmtId="2" fontId="0" fillId="2" borderId="15" xfId="0" applyNumberFormat="1" applyFill="1" applyBorder="1" applyAlignment="1" applyProtection="1">
      <alignment horizontal="center"/>
      <protection locked="0"/>
    </xf>
    <xf numFmtId="0" fontId="0" fillId="2" borderId="17" xfId="0" applyFill="1" applyBorder="1" applyAlignment="1" applyProtection="1">
      <alignment horizontal="center"/>
      <protection locked="0"/>
    </xf>
    <xf numFmtId="2" fontId="0" fillId="2" borderId="18" xfId="0" applyNumberFormat="1" applyFill="1" applyBorder="1" applyAlignment="1" applyProtection="1">
      <alignment horizontal="center"/>
      <protection locked="0"/>
    </xf>
    <xf numFmtId="0" fontId="0" fillId="2" borderId="20" xfId="0" applyFill="1" applyBorder="1" applyAlignment="1" applyProtection="1">
      <alignment horizontal="center"/>
      <protection locked="0"/>
    </xf>
    <xf numFmtId="0" fontId="20" fillId="5" borderId="34" xfId="0" applyFont="1" applyFill="1" applyBorder="1" applyAlignment="1">
      <alignment horizontal="center" vertical="center" wrapText="1"/>
    </xf>
    <xf numFmtId="0" fontId="20" fillId="5" borderId="35" xfId="0" applyFont="1" applyFill="1" applyBorder="1" applyAlignment="1">
      <alignment horizontal="center" vertical="center" wrapText="1"/>
    </xf>
    <xf numFmtId="0" fontId="20" fillId="5" borderId="37" xfId="0" applyFont="1" applyFill="1" applyBorder="1" applyAlignment="1">
      <alignment horizontal="center" vertical="center" wrapText="1"/>
    </xf>
    <xf numFmtId="0" fontId="20" fillId="5" borderId="38" xfId="0" applyFont="1" applyFill="1" applyBorder="1" applyAlignment="1">
      <alignment horizontal="center" vertical="center" wrapText="1"/>
    </xf>
    <xf numFmtId="0" fontId="20" fillId="5" borderId="52" xfId="0" applyFont="1" applyFill="1" applyBorder="1" applyAlignment="1">
      <alignment horizontal="center" vertical="center" wrapText="1"/>
    </xf>
    <xf numFmtId="0" fontId="20" fillId="5" borderId="53" xfId="0" applyFont="1" applyFill="1" applyBorder="1" applyAlignment="1">
      <alignment horizontal="center" vertical="center" wrapText="1"/>
    </xf>
    <xf numFmtId="0" fontId="21" fillId="6" borderId="35" xfId="0" applyFont="1" applyFill="1" applyBorder="1" applyAlignment="1">
      <alignment horizontal="center" vertical="center"/>
    </xf>
    <xf numFmtId="0" fontId="21" fillId="6" borderId="44" xfId="0" applyFont="1" applyFill="1" applyBorder="1" applyAlignment="1">
      <alignment horizontal="center" vertical="center"/>
    </xf>
    <xf numFmtId="0" fontId="21" fillId="6" borderId="38" xfId="0" applyFont="1" applyFill="1" applyBorder="1" applyAlignment="1">
      <alignment horizontal="center" vertical="center"/>
    </xf>
    <xf numFmtId="0" fontId="21" fillId="6" borderId="45" xfId="0" applyFont="1" applyFill="1" applyBorder="1" applyAlignment="1">
      <alignment horizontal="center" vertical="center"/>
    </xf>
    <xf numFmtId="0" fontId="21" fillId="6" borderId="53" xfId="0" applyFont="1" applyFill="1" applyBorder="1" applyAlignment="1">
      <alignment horizontal="center" vertical="center"/>
    </xf>
    <xf numFmtId="0" fontId="21" fillId="6" borderId="65" xfId="0" applyFont="1" applyFill="1" applyBorder="1" applyAlignment="1">
      <alignment horizontal="center" vertical="center"/>
    </xf>
    <xf numFmtId="0" fontId="20" fillId="5" borderId="22"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16" xfId="0" applyFont="1" applyFill="1" applyBorder="1" applyAlignment="1">
      <alignment horizontal="center" vertical="center" wrapText="1"/>
    </xf>
    <xf numFmtId="0" fontId="20" fillId="5" borderId="18" xfId="0" applyFont="1" applyFill="1" applyBorder="1" applyAlignment="1">
      <alignment horizontal="center" vertical="center" wrapText="1"/>
    </xf>
    <xf numFmtId="0" fontId="20" fillId="5" borderId="19" xfId="0" applyFont="1" applyFill="1" applyBorder="1" applyAlignment="1">
      <alignment horizontal="center" vertical="center" wrapText="1"/>
    </xf>
    <xf numFmtId="165" fontId="5" fillId="2" borderId="23" xfId="0" applyNumberFormat="1" applyFont="1" applyFill="1" applyBorder="1" applyAlignment="1" applyProtection="1">
      <alignment horizontal="center"/>
      <protection locked="0"/>
    </xf>
    <xf numFmtId="165" fontId="5" fillId="2" borderId="54" xfId="0" applyNumberFormat="1" applyFont="1" applyFill="1" applyBorder="1" applyAlignment="1" applyProtection="1">
      <alignment horizontal="center"/>
      <protection locked="0"/>
    </xf>
    <xf numFmtId="165" fontId="5" fillId="2" borderId="16" xfId="0" applyNumberFormat="1" applyFont="1" applyFill="1" applyBorder="1" applyAlignment="1" applyProtection="1">
      <alignment horizontal="center"/>
      <protection locked="0"/>
    </xf>
    <xf numFmtId="165" fontId="5" fillId="2" borderId="21" xfId="0" applyNumberFormat="1" applyFont="1" applyFill="1" applyBorder="1" applyAlignment="1" applyProtection="1">
      <alignment horizontal="center"/>
      <protection locked="0"/>
    </xf>
    <xf numFmtId="165" fontId="5" fillId="2" borderId="19" xfId="0" applyNumberFormat="1" applyFont="1" applyFill="1" applyBorder="1" applyAlignment="1" applyProtection="1">
      <alignment horizontal="center"/>
      <protection locked="0"/>
    </xf>
    <xf numFmtId="165" fontId="5" fillId="2" borderId="56" xfId="0" applyNumberFormat="1" applyFont="1" applyFill="1" applyBorder="1" applyAlignment="1" applyProtection="1">
      <alignment horizontal="center"/>
      <protection locked="0"/>
    </xf>
    <xf numFmtId="0" fontId="19" fillId="6" borderId="68" xfId="0" applyFont="1" applyFill="1" applyBorder="1" applyAlignment="1">
      <alignment horizontal="center" vertical="center" wrapText="1"/>
    </xf>
    <xf numFmtId="0" fontId="20" fillId="5" borderId="68" xfId="0" applyFont="1" applyFill="1" applyBorder="1" applyAlignment="1" applyProtection="1">
      <alignment horizontal="center" vertical="center"/>
      <protection locked="0"/>
    </xf>
    <xf numFmtId="0" fontId="20" fillId="9" borderId="22" xfId="0" applyFont="1" applyFill="1" applyBorder="1" applyAlignment="1">
      <alignment horizontal="center" vertical="center"/>
    </xf>
    <xf numFmtId="0" fontId="20" fillId="9" borderId="23" xfId="0" applyFont="1" applyFill="1" applyBorder="1" applyAlignment="1">
      <alignment horizontal="center" vertical="center"/>
    </xf>
    <xf numFmtId="0" fontId="20" fillId="9" borderId="15" xfId="0" applyFont="1" applyFill="1" applyBorder="1" applyAlignment="1">
      <alignment horizontal="center" vertical="center"/>
    </xf>
    <xf numFmtId="0" fontId="20" fillId="9" borderId="16" xfId="0" applyFont="1" applyFill="1" applyBorder="1" applyAlignment="1">
      <alignment horizontal="center" vertical="center"/>
    </xf>
    <xf numFmtId="0" fontId="20" fillId="9" borderId="18" xfId="0" applyFont="1" applyFill="1" applyBorder="1" applyAlignment="1">
      <alignment horizontal="center" vertical="center"/>
    </xf>
    <xf numFmtId="0" fontId="20" fillId="9" borderId="19" xfId="0" applyFont="1" applyFill="1" applyBorder="1" applyAlignment="1">
      <alignment horizontal="center" vertical="center"/>
    </xf>
    <xf numFmtId="0" fontId="20" fillId="2" borderId="0" xfId="0" applyFont="1" applyFill="1" applyAlignment="1">
      <alignment horizontal="center" vertical="center"/>
    </xf>
    <xf numFmtId="0" fontId="19" fillId="6" borderId="33" xfId="0" applyFont="1" applyFill="1" applyBorder="1" applyAlignment="1">
      <alignment horizontal="center" vertical="center" wrapText="1"/>
    </xf>
    <xf numFmtId="0" fontId="19" fillId="6" borderId="31" xfId="0" applyFont="1" applyFill="1" applyBorder="1" applyAlignment="1">
      <alignment horizontal="center" vertical="center" wrapText="1"/>
    </xf>
    <xf numFmtId="0" fontId="20" fillId="5" borderId="40" xfId="0" applyFont="1" applyFill="1" applyBorder="1" applyAlignment="1">
      <alignment horizontal="center" vertical="center" wrapText="1"/>
    </xf>
    <xf numFmtId="0" fontId="20" fillId="5" borderId="41" xfId="0" applyFont="1" applyFill="1" applyBorder="1" applyAlignment="1">
      <alignment horizontal="center" vertical="center" wrapText="1"/>
    </xf>
    <xf numFmtId="0" fontId="21" fillId="6" borderId="41" xfId="0" applyFont="1" applyFill="1" applyBorder="1" applyAlignment="1">
      <alignment horizontal="center" vertical="center"/>
    </xf>
    <xf numFmtId="0" fontId="21" fillId="6" borderId="46" xfId="0" applyFont="1" applyFill="1" applyBorder="1" applyAlignment="1">
      <alignment horizontal="center" vertical="center"/>
    </xf>
    <xf numFmtId="0" fontId="20" fillId="5" borderId="62" xfId="0" applyFont="1" applyFill="1" applyBorder="1" applyAlignment="1" applyProtection="1">
      <alignment horizontal="center" vertical="center"/>
      <protection locked="0"/>
    </xf>
    <xf numFmtId="0" fontId="20" fillId="5" borderId="63" xfId="0" applyFont="1" applyFill="1" applyBorder="1" applyAlignment="1" applyProtection="1">
      <alignment horizontal="center" vertical="center"/>
      <protection locked="0"/>
    </xf>
    <xf numFmtId="0" fontId="2" fillId="2" borderId="0" xfId="0" applyFont="1" applyFill="1" applyAlignment="1">
      <alignment horizontal="center"/>
    </xf>
    <xf numFmtId="0" fontId="4" fillId="3" borderId="30" xfId="0" applyFont="1" applyFill="1" applyBorder="1" applyAlignment="1" applyProtection="1">
      <alignment horizontal="left" vertical="center"/>
      <protection locked="0"/>
    </xf>
    <xf numFmtId="164" fontId="4" fillId="3" borderId="30" xfId="0" applyNumberFormat="1" applyFont="1" applyFill="1" applyBorder="1" applyAlignment="1" applyProtection="1">
      <alignment horizontal="left" vertical="center"/>
      <protection locked="0"/>
    </xf>
    <xf numFmtId="0" fontId="0" fillId="2" borderId="0" xfId="0" applyFill="1" applyAlignment="1">
      <alignment horizontal="center"/>
    </xf>
    <xf numFmtId="0" fontId="19" fillId="6" borderId="57" xfId="0" applyFont="1" applyFill="1" applyBorder="1" applyAlignment="1">
      <alignment horizontal="center" wrapText="1"/>
    </xf>
    <xf numFmtId="0" fontId="19" fillId="6" borderId="32" xfId="0" applyFont="1" applyFill="1" applyBorder="1" applyAlignment="1">
      <alignment horizontal="center" wrapText="1"/>
    </xf>
    <xf numFmtId="0" fontId="20" fillId="5" borderId="43" xfId="0" applyFont="1" applyFill="1" applyBorder="1" applyAlignment="1" applyProtection="1">
      <alignment horizontal="center" vertical="center"/>
      <protection locked="0"/>
    </xf>
    <xf numFmtId="0" fontId="51" fillId="2" borderId="2"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51" fillId="2" borderId="0" xfId="0" applyFont="1" applyFill="1" applyAlignment="1">
      <alignment horizontal="center" vertical="center" wrapText="1"/>
    </xf>
    <xf numFmtId="0" fontId="2" fillId="2" borderId="0" xfId="0" applyFont="1" applyFill="1" applyAlignment="1">
      <alignment horizontal="center" vertical="center" wrapText="1"/>
    </xf>
    <xf numFmtId="0" fontId="2" fillId="2" borderId="0" xfId="0" applyFont="1" applyFill="1" applyAlignment="1">
      <alignment horizontal="left" vertical="center"/>
    </xf>
    <xf numFmtId="0" fontId="2" fillId="2" borderId="59" xfId="0" applyFont="1" applyFill="1" applyBorder="1" applyAlignment="1">
      <alignment horizontal="center" vertical="center"/>
    </xf>
    <xf numFmtId="0" fontId="2" fillId="2" borderId="26" xfId="0" applyFont="1" applyFill="1" applyBorder="1" applyAlignment="1">
      <alignment horizontal="center" vertical="center"/>
    </xf>
    <xf numFmtId="0" fontId="2" fillId="2" borderId="27" xfId="0" applyFont="1" applyFill="1" applyBorder="1" applyAlignment="1">
      <alignment horizontal="center" vertical="center"/>
    </xf>
    <xf numFmtId="0" fontId="51" fillId="2" borderId="0" xfId="0" applyFont="1" applyFill="1" applyAlignment="1">
      <alignment horizontal="center" vertical="center"/>
    </xf>
    <xf numFmtId="0" fontId="2" fillId="2" borderId="0" xfId="0" applyFont="1" applyFill="1" applyAlignment="1">
      <alignment horizontal="center" vertical="center"/>
    </xf>
    <xf numFmtId="0" fontId="51" fillId="2" borderId="2" xfId="0" applyFont="1" applyFill="1" applyBorder="1" applyAlignment="1">
      <alignment horizontal="center" vertical="center" wrapText="1"/>
    </xf>
    <xf numFmtId="0" fontId="40" fillId="0" borderId="22" xfId="0" applyFont="1" applyBorder="1" applyAlignment="1">
      <alignment horizontal="center" vertical="center"/>
    </xf>
    <xf numFmtId="0" fontId="40" fillId="0" borderId="23" xfId="0" applyFont="1" applyBorder="1" applyAlignment="1">
      <alignment horizontal="center" vertical="center"/>
    </xf>
    <xf numFmtId="0" fontId="22" fillId="2" borderId="21" xfId="0" applyFont="1" applyFill="1" applyBorder="1" applyAlignment="1">
      <alignment horizontal="center" vertical="center"/>
    </xf>
    <xf numFmtId="0" fontId="22" fillId="2" borderId="26" xfId="0" applyFont="1" applyFill="1" applyBorder="1" applyAlignment="1">
      <alignment horizontal="center" vertical="center"/>
    </xf>
    <xf numFmtId="0" fontId="22" fillId="2" borderId="27" xfId="0" applyFont="1" applyFill="1" applyBorder="1" applyAlignment="1">
      <alignment horizontal="center" vertical="center"/>
    </xf>
    <xf numFmtId="0" fontId="11" fillId="3" borderId="21" xfId="0" applyFont="1" applyFill="1" applyBorder="1" applyAlignment="1" applyProtection="1">
      <alignment horizontal="center" vertical="center"/>
      <protection locked="0"/>
    </xf>
    <xf numFmtId="0" fontId="11" fillId="3" borderId="26" xfId="0" applyFont="1" applyFill="1" applyBorder="1" applyAlignment="1" applyProtection="1">
      <alignment horizontal="center" vertical="center"/>
      <protection locked="0"/>
    </xf>
    <xf numFmtId="0" fontId="11" fillId="3" borderId="27" xfId="0" applyFont="1" applyFill="1" applyBorder="1" applyAlignment="1" applyProtection="1">
      <alignment horizontal="center" vertical="center"/>
      <protection locked="0"/>
    </xf>
    <xf numFmtId="0" fontId="2" fillId="2" borderId="28" xfId="0" applyFont="1" applyFill="1" applyBorder="1" applyAlignment="1">
      <alignment horizontal="center" vertical="center"/>
    </xf>
    <xf numFmtId="0" fontId="17" fillId="2" borderId="26" xfId="0" applyFont="1" applyFill="1" applyBorder="1" applyAlignment="1">
      <alignment horizontal="center"/>
    </xf>
    <xf numFmtId="0" fontId="3" fillId="2" borderId="0" xfId="0" applyFont="1" applyFill="1" applyAlignment="1">
      <alignment horizontal="left" vertical="center"/>
    </xf>
    <xf numFmtId="0" fontId="41" fillId="2" borderId="0" xfId="0" applyFont="1" applyFill="1" applyAlignment="1">
      <alignment horizontal="center" vertical="center"/>
    </xf>
    <xf numFmtId="0" fontId="3" fillId="2" borderId="7" xfId="0" applyFont="1" applyFill="1" applyBorder="1" applyAlignment="1">
      <alignment horizontal="left" vertical="center"/>
    </xf>
    <xf numFmtId="0" fontId="41" fillId="0" borderId="9" xfId="0" applyFont="1" applyBorder="1" applyAlignment="1">
      <alignment horizontal="center" vertical="center"/>
    </xf>
    <xf numFmtId="0" fontId="41" fillId="0" borderId="10" xfId="0" applyFont="1" applyBorder="1" applyAlignment="1">
      <alignment horizontal="center" vertical="center"/>
    </xf>
    <xf numFmtId="0" fontId="41" fillId="0" borderId="11" xfId="0" applyFont="1" applyBorder="1" applyAlignment="1">
      <alignment horizontal="center"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0" xfId="0" applyFont="1" applyFill="1" applyAlignment="1">
      <alignment horizontal="center" vertical="center"/>
    </xf>
    <xf numFmtId="0" fontId="25" fillId="2" borderId="0" xfId="0" applyFont="1" applyFill="1" applyAlignment="1">
      <alignment horizontal="left" vertical="center"/>
    </xf>
    <xf numFmtId="0" fontId="5" fillId="2" borderId="19"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3" fillId="2" borderId="4" xfId="0" applyFont="1" applyFill="1" applyBorder="1" applyAlignment="1">
      <alignment horizontal="left" vertical="center"/>
    </xf>
    <xf numFmtId="0" fontId="2" fillId="0" borderId="21" xfId="0" applyFont="1" applyBorder="1" applyAlignment="1">
      <alignment horizontal="center" vertical="center"/>
    </xf>
    <xf numFmtId="0" fontId="2" fillId="0" borderId="27" xfId="0" applyFont="1" applyBorder="1" applyAlignment="1">
      <alignment horizontal="center" vertical="center"/>
    </xf>
    <xf numFmtId="0" fontId="10" fillId="4" borderId="21" xfId="0" applyFont="1" applyFill="1" applyBorder="1" applyAlignment="1">
      <alignment horizontal="center" vertical="center"/>
    </xf>
    <xf numFmtId="0" fontId="10" fillId="4" borderId="27" xfId="0" applyFont="1" applyFill="1" applyBorder="1" applyAlignment="1">
      <alignment horizontal="center" vertical="center"/>
    </xf>
    <xf numFmtId="0" fontId="11" fillId="0" borderId="21" xfId="0" applyFont="1" applyBorder="1" applyAlignment="1">
      <alignment horizontal="center" vertical="center"/>
    </xf>
    <xf numFmtId="0" fontId="11" fillId="0" borderId="27" xfId="0" applyFont="1" applyBorder="1" applyAlignment="1">
      <alignment horizontal="center" vertical="center"/>
    </xf>
    <xf numFmtId="0" fontId="17" fillId="2" borderId="0" xfId="0" applyFont="1" applyFill="1" applyAlignment="1">
      <alignment horizontal="center"/>
    </xf>
    <xf numFmtId="0" fontId="11" fillId="3" borderId="21" xfId="0" applyFont="1" applyFill="1" applyBorder="1" applyAlignment="1" applyProtection="1">
      <alignment horizontal="center" vertical="center" wrapText="1"/>
      <protection locked="0"/>
    </xf>
    <xf numFmtId="0" fontId="11" fillId="3" borderId="26" xfId="0" applyFont="1" applyFill="1" applyBorder="1" applyAlignment="1" applyProtection="1">
      <alignment horizontal="center" vertical="center" wrapText="1"/>
      <protection locked="0"/>
    </xf>
    <xf numFmtId="0" fontId="11" fillId="3" borderId="27" xfId="0" applyFont="1" applyFill="1" applyBorder="1" applyAlignment="1" applyProtection="1">
      <alignment horizontal="center" vertical="center" wrapText="1"/>
      <protection locked="0"/>
    </xf>
    <xf numFmtId="0" fontId="17" fillId="2" borderId="48" xfId="0" applyFont="1" applyFill="1" applyBorder="1" applyAlignment="1">
      <alignment horizontal="center"/>
    </xf>
    <xf numFmtId="0" fontId="2" fillId="2" borderId="48" xfId="0" applyFont="1" applyFill="1" applyBorder="1" applyAlignment="1">
      <alignment horizontal="left" vertical="center"/>
    </xf>
    <xf numFmtId="0" fontId="6" fillId="2" borderId="4" xfId="0" applyFont="1" applyFill="1" applyBorder="1" applyAlignment="1">
      <alignment horizontal="left" vertical="center"/>
    </xf>
    <xf numFmtId="0" fontId="6" fillId="2" borderId="0" xfId="0" applyFont="1" applyFill="1" applyAlignment="1">
      <alignment horizontal="left" vertical="center"/>
    </xf>
    <xf numFmtId="0" fontId="2" fillId="2" borderId="0" xfId="0" applyFont="1" applyFill="1" applyAlignment="1">
      <alignment horizontal="center" vertical="top" wrapText="1"/>
    </xf>
    <xf numFmtId="0" fontId="6"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6"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6" xfId="0" applyFont="1" applyFill="1" applyBorder="1" applyAlignment="1">
      <alignment horizontal="left" vertical="center"/>
    </xf>
    <xf numFmtId="0" fontId="2" fillId="2" borderId="7" xfId="0" applyFont="1" applyFill="1" applyBorder="1" applyAlignment="1">
      <alignment horizontal="left" vertical="center"/>
    </xf>
    <xf numFmtId="0" fontId="38" fillId="0" borderId="9" xfId="0" applyFont="1" applyBorder="1" applyAlignment="1">
      <alignment horizontal="center" vertical="center"/>
    </xf>
    <xf numFmtId="0" fontId="38" fillId="0" borderId="10" xfId="0" applyFont="1" applyBorder="1" applyAlignment="1">
      <alignment horizontal="center" vertical="center"/>
    </xf>
    <xf numFmtId="0" fontId="38" fillId="0" borderId="11" xfId="0" applyFont="1" applyBorder="1" applyAlignment="1">
      <alignment horizontal="center" vertical="center"/>
    </xf>
    <xf numFmtId="0" fontId="2"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0" fontId="26" fillId="2" borderId="48" xfId="0" applyFont="1" applyFill="1" applyBorder="1" applyAlignment="1">
      <alignment horizontal="left" vertical="center" wrapText="1"/>
    </xf>
    <xf numFmtId="0" fontId="26" fillId="2" borderId="0" xfId="0" applyFont="1" applyFill="1" applyAlignment="1">
      <alignment horizontal="left" vertical="center" wrapText="1"/>
    </xf>
    <xf numFmtId="0" fontId="10" fillId="4" borderId="16" xfId="0" applyFont="1" applyFill="1" applyBorder="1" applyAlignment="1">
      <alignment horizontal="center" vertical="center"/>
    </xf>
    <xf numFmtId="0" fontId="2" fillId="2" borderId="2" xfId="0" applyFont="1" applyFill="1" applyBorder="1" applyAlignment="1">
      <alignment horizontal="left" vertical="center"/>
    </xf>
    <xf numFmtId="0" fontId="2" fillId="2" borderId="0" xfId="0" applyFont="1" applyFill="1" applyAlignment="1">
      <alignment horizontal="left" vertical="center" wrapText="1"/>
    </xf>
    <xf numFmtId="0" fontId="40" fillId="0" borderId="60" xfId="0" applyFont="1" applyBorder="1" applyAlignment="1">
      <alignment horizontal="center" vertical="center"/>
    </xf>
    <xf numFmtId="0" fontId="40" fillId="0" borderId="61" xfId="0" applyFont="1" applyBorder="1" applyAlignment="1">
      <alignment horizontal="center" vertical="center"/>
    </xf>
    <xf numFmtId="0" fontId="40" fillId="0" borderId="58" xfId="0" applyFont="1" applyBorder="1" applyAlignment="1">
      <alignment horizontal="center" vertical="center"/>
    </xf>
    <xf numFmtId="0" fontId="3" fillId="2" borderId="7" xfId="0" applyFont="1" applyFill="1" applyBorder="1" applyAlignment="1">
      <alignment horizontal="center" vertical="center"/>
    </xf>
    <xf numFmtId="0" fontId="15" fillId="0" borderId="21" xfId="0" applyFont="1" applyBorder="1" applyAlignment="1">
      <alignment horizontal="center" vertic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2" fillId="2" borderId="30" xfId="0" applyFont="1" applyFill="1" applyBorder="1" applyAlignment="1">
      <alignment horizontal="center" vertical="center"/>
    </xf>
    <xf numFmtId="164" fontId="11" fillId="3" borderId="26" xfId="0" applyNumberFormat="1" applyFont="1" applyFill="1" applyBorder="1" applyAlignment="1" applyProtection="1">
      <alignment horizontal="left" vertical="center"/>
      <protection locked="0"/>
    </xf>
    <xf numFmtId="49" fontId="2" fillId="2" borderId="1" xfId="0" applyNumberFormat="1" applyFont="1" applyFill="1" applyBorder="1" applyAlignment="1">
      <alignment horizontal="center"/>
    </xf>
    <xf numFmtId="49" fontId="2" fillId="2" borderId="2" xfId="0" applyNumberFormat="1" applyFont="1" applyFill="1" applyBorder="1" applyAlignment="1">
      <alignment horizontal="center"/>
    </xf>
    <xf numFmtId="49" fontId="2" fillId="2" borderId="3" xfId="0" applyNumberFormat="1" applyFont="1" applyFill="1" applyBorder="1" applyAlignment="1">
      <alignment horizontal="center"/>
    </xf>
    <xf numFmtId="49" fontId="2" fillId="2" borderId="4" xfId="0" applyNumberFormat="1" applyFont="1" applyFill="1" applyBorder="1" applyAlignment="1">
      <alignment horizontal="center"/>
    </xf>
    <xf numFmtId="49" fontId="2" fillId="2" borderId="0" xfId="0" applyNumberFormat="1" applyFont="1" applyFill="1" applyAlignment="1">
      <alignment horizontal="center"/>
    </xf>
    <xf numFmtId="49" fontId="2" fillId="2" borderId="5" xfId="0" applyNumberFormat="1" applyFont="1" applyFill="1" applyBorder="1" applyAlignment="1">
      <alignment horizontal="center"/>
    </xf>
    <xf numFmtId="49" fontId="2" fillId="2" borderId="6" xfId="0" applyNumberFormat="1" applyFont="1" applyFill="1" applyBorder="1" applyAlignment="1">
      <alignment horizontal="center"/>
    </xf>
    <xf numFmtId="49" fontId="2" fillId="2" borderId="7" xfId="0" applyNumberFormat="1" applyFont="1" applyFill="1" applyBorder="1" applyAlignment="1">
      <alignment horizontal="center"/>
    </xf>
    <xf numFmtId="49" fontId="2" fillId="2" borderId="8" xfId="0" applyNumberFormat="1" applyFont="1" applyFill="1" applyBorder="1" applyAlignment="1">
      <alignment horizontal="center"/>
    </xf>
    <xf numFmtId="0" fontId="11" fillId="3" borderId="30" xfId="0" applyFont="1" applyFill="1" applyBorder="1" applyAlignment="1" applyProtection="1">
      <alignment horizontal="left" vertical="center"/>
      <protection locked="0"/>
    </xf>
    <xf numFmtId="0" fontId="11" fillId="3" borderId="26" xfId="0" applyFont="1" applyFill="1" applyBorder="1" applyAlignment="1" applyProtection="1">
      <alignment horizontal="left" vertical="center"/>
      <protection locked="0"/>
    </xf>
    <xf numFmtId="0" fontId="2" fillId="2" borderId="55"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66" xfId="0" applyFont="1" applyFill="1" applyBorder="1" applyAlignment="1">
      <alignment horizontal="center" vertical="center"/>
    </xf>
    <xf numFmtId="0" fontId="11" fillId="0" borderId="26" xfId="0" applyFont="1" applyBorder="1" applyAlignment="1">
      <alignment horizontal="center" vertical="center"/>
    </xf>
    <xf numFmtId="0" fontId="2" fillId="2" borderId="26" xfId="0" applyFont="1" applyFill="1" applyBorder="1" applyAlignment="1">
      <alignment horizontal="center" vertical="center" wrapText="1"/>
    </xf>
    <xf numFmtId="0" fontId="11" fillId="7" borderId="21" xfId="0" applyFont="1" applyFill="1" applyBorder="1" applyAlignment="1" applyProtection="1">
      <alignment horizontal="center" vertical="center"/>
      <protection locked="0"/>
    </xf>
    <xf numFmtId="0" fontId="11" fillId="7" borderId="26"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2" borderId="21"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27" xfId="0" applyFont="1" applyFill="1" applyBorder="1" applyAlignment="1">
      <alignment horizontal="center" vertical="center"/>
    </xf>
    <xf numFmtId="0" fontId="52" fillId="2" borderId="0" xfId="0" applyFont="1" applyFill="1" applyAlignment="1">
      <alignment horizontal="center"/>
    </xf>
    <xf numFmtId="0" fontId="11" fillId="3" borderId="16" xfId="0" applyFont="1" applyFill="1" applyBorder="1" applyAlignment="1" applyProtection="1">
      <alignment horizontal="center" vertical="center"/>
      <protection locked="0"/>
    </xf>
    <xf numFmtId="0" fontId="11" fillId="2" borderId="16" xfId="0" applyFont="1" applyFill="1" applyBorder="1" applyAlignment="1">
      <alignment horizontal="center" vertical="center"/>
    </xf>
    <xf numFmtId="0" fontId="2" fillId="2" borderId="1" xfId="0" applyFont="1" applyFill="1" applyBorder="1" applyAlignment="1" applyProtection="1">
      <alignment horizontal="center"/>
      <protection locked="0"/>
    </xf>
    <xf numFmtId="0" fontId="2" fillId="2" borderId="2" xfId="0" applyFont="1" applyFill="1" applyBorder="1" applyAlignment="1" applyProtection="1">
      <alignment horizontal="center"/>
      <protection locked="0"/>
    </xf>
    <xf numFmtId="0" fontId="2" fillId="2" borderId="3" xfId="0" applyFont="1" applyFill="1" applyBorder="1" applyAlignment="1" applyProtection="1">
      <alignment horizontal="center"/>
      <protection locked="0"/>
    </xf>
    <xf numFmtId="0" fontId="2" fillId="2" borderId="4" xfId="0" applyFont="1" applyFill="1" applyBorder="1" applyAlignment="1" applyProtection="1">
      <alignment horizontal="center"/>
      <protection locked="0"/>
    </xf>
    <xf numFmtId="0" fontId="2" fillId="2" borderId="0" xfId="0" applyFont="1" applyFill="1" applyAlignment="1" applyProtection="1">
      <alignment horizontal="center"/>
      <protection locked="0"/>
    </xf>
    <xf numFmtId="0" fontId="2" fillId="2" borderId="5" xfId="0" applyFont="1" applyFill="1" applyBorder="1" applyAlignment="1" applyProtection="1">
      <alignment horizontal="center"/>
      <protection locked="0"/>
    </xf>
    <xf numFmtId="0" fontId="2" fillId="2" borderId="6"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2" fillId="2" borderId="8" xfId="0" applyFont="1" applyFill="1" applyBorder="1" applyAlignment="1" applyProtection="1">
      <alignment horizontal="center"/>
      <protection locked="0"/>
    </xf>
    <xf numFmtId="0" fontId="7" fillId="2" borderId="0" xfId="0" applyFont="1" applyFill="1" applyAlignment="1">
      <alignment horizontal="center" vertical="center"/>
    </xf>
    <xf numFmtId="0" fontId="3" fillId="2" borderId="0" xfId="0" applyFont="1" applyFill="1" applyAlignment="1">
      <alignment horizontal="center" vertical="center"/>
    </xf>
    <xf numFmtId="0" fontId="2" fillId="2" borderId="16" xfId="0" applyFont="1" applyFill="1" applyBorder="1" applyAlignment="1">
      <alignment horizontal="center" vertical="center" wrapText="1"/>
    </xf>
    <xf numFmtId="0" fontId="22" fillId="2" borderId="16" xfId="0" applyFont="1" applyFill="1" applyBorder="1" applyAlignment="1">
      <alignment horizontal="center" vertical="center"/>
    </xf>
    <xf numFmtId="0" fontId="3" fillId="2" borderId="16" xfId="0" applyFont="1" applyFill="1" applyBorder="1" applyAlignment="1">
      <alignment horizontal="center" vertical="center"/>
    </xf>
    <xf numFmtId="0" fontId="11" fillId="7" borderId="16" xfId="0" applyFont="1" applyFill="1" applyBorder="1" applyAlignment="1" applyProtection="1">
      <alignment horizontal="center" vertical="center"/>
      <protection locked="0"/>
    </xf>
    <xf numFmtId="0" fontId="11" fillId="3" borderId="16" xfId="0" applyFont="1" applyFill="1" applyBorder="1" applyAlignment="1" applyProtection="1">
      <alignment horizontal="center" vertical="center" wrapText="1"/>
      <protection locked="0"/>
    </xf>
    <xf numFmtId="0" fontId="40" fillId="0" borderId="9" xfId="0" applyFont="1" applyBorder="1" applyAlignment="1">
      <alignment horizontal="center" vertical="center"/>
    </xf>
    <xf numFmtId="0" fontId="40" fillId="0" borderId="10" xfId="0" applyFont="1" applyBorder="1" applyAlignment="1">
      <alignment horizontal="center" vertical="center"/>
    </xf>
    <xf numFmtId="0" fontId="40" fillId="0" borderId="11" xfId="0" applyFont="1" applyBorder="1" applyAlignment="1">
      <alignment horizontal="center" vertical="center"/>
    </xf>
    <xf numFmtId="0" fontId="6" fillId="2" borderId="48" xfId="0" applyFont="1" applyFill="1" applyBorder="1" applyAlignment="1">
      <alignment horizontal="left" vertical="center" wrapText="1"/>
    </xf>
    <xf numFmtId="0" fontId="6" fillId="2" borderId="0" xfId="0" applyFont="1" applyFill="1" applyAlignment="1">
      <alignment horizontal="left" vertical="center" wrapText="1"/>
    </xf>
    <xf numFmtId="0" fontId="3" fillId="2" borderId="0" xfId="0" applyFont="1" applyFill="1" applyAlignment="1">
      <alignment horizontal="left"/>
    </xf>
    <xf numFmtId="0" fontId="0" fillId="2" borderId="0" xfId="0" applyFill="1" applyAlignment="1">
      <alignment horizontal="left"/>
    </xf>
    <xf numFmtId="0" fontId="15" fillId="0" borderId="29" xfId="0" applyFont="1" applyBorder="1" applyAlignment="1">
      <alignment horizontal="center" vertical="center"/>
    </xf>
    <xf numFmtId="0" fontId="2" fillId="0" borderId="16" xfId="0" applyFont="1" applyBorder="1" applyAlignment="1">
      <alignment horizontal="center" vertical="center"/>
    </xf>
    <xf numFmtId="0" fontId="0" fillId="2" borderId="21" xfId="0" applyFill="1" applyBorder="1" applyAlignment="1">
      <alignment horizontal="center" vertical="center"/>
    </xf>
    <xf numFmtId="0" fontId="0" fillId="2" borderId="26" xfId="0" applyFill="1" applyBorder="1" applyAlignment="1">
      <alignment horizontal="center" vertical="center"/>
    </xf>
    <xf numFmtId="0" fontId="0" fillId="2" borderId="27" xfId="0" applyFill="1" applyBorder="1" applyAlignment="1">
      <alignment horizontal="center" vertical="center"/>
    </xf>
    <xf numFmtId="0" fontId="10" fillId="4" borderId="26" xfId="0" applyFont="1" applyFill="1" applyBorder="1" applyAlignment="1">
      <alignment horizontal="center" vertical="center"/>
    </xf>
    <xf numFmtId="2" fontId="2" fillId="2" borderId="21" xfId="0" applyNumberFormat="1" applyFont="1" applyFill="1" applyBorder="1" applyAlignment="1">
      <alignment horizontal="center" vertical="center"/>
    </xf>
    <xf numFmtId="2" fontId="2" fillId="2" borderId="27" xfId="0" applyNumberFormat="1" applyFont="1" applyFill="1" applyBorder="1" applyAlignment="1">
      <alignment horizontal="center" vertical="center"/>
    </xf>
    <xf numFmtId="0" fontId="0" fillId="2" borderId="16" xfId="0" applyFill="1" applyBorder="1" applyAlignment="1">
      <alignment horizontal="center" vertical="center"/>
    </xf>
    <xf numFmtId="0" fontId="10" fillId="4" borderId="47" xfId="0" applyFont="1" applyFill="1" applyBorder="1" applyAlignment="1">
      <alignment horizontal="center" vertical="center"/>
    </xf>
    <xf numFmtId="2" fontId="2" fillId="2" borderId="16" xfId="0" applyNumberFormat="1"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left" vertical="center"/>
    </xf>
    <xf numFmtId="0" fontId="6" fillId="2" borderId="0" xfId="0" applyFont="1" applyFill="1" applyAlignment="1">
      <alignment horizontal="center" vertical="center"/>
    </xf>
    <xf numFmtId="0" fontId="50" fillId="8" borderId="21" xfId="0" applyFont="1" applyFill="1" applyBorder="1" applyAlignment="1" applyProtection="1">
      <alignment horizontal="center" vertical="center"/>
      <protection locked="0"/>
    </xf>
    <xf numFmtId="0" fontId="50" fillId="8" borderId="26" xfId="0" applyFont="1" applyFill="1" applyBorder="1" applyAlignment="1" applyProtection="1">
      <alignment horizontal="center" vertical="center"/>
      <protection locked="0"/>
    </xf>
    <xf numFmtId="0" fontId="50" fillId="8" borderId="27" xfId="0" applyFont="1" applyFill="1" applyBorder="1" applyAlignment="1" applyProtection="1">
      <alignment horizontal="center" vertical="center"/>
      <protection locked="0"/>
    </xf>
    <xf numFmtId="0" fontId="2" fillId="2" borderId="0" xfId="0" applyFont="1" applyFill="1" applyAlignment="1">
      <alignment horizontal="left"/>
    </xf>
    <xf numFmtId="0" fontId="50" fillId="8" borderId="21" xfId="0" applyFont="1" applyFill="1" applyBorder="1" applyAlignment="1" applyProtection="1">
      <alignment horizontal="center" vertical="center" wrapText="1"/>
      <protection locked="0"/>
    </xf>
    <xf numFmtId="0" fontId="50" fillId="8" borderId="26" xfId="0" applyFont="1" applyFill="1" applyBorder="1" applyAlignment="1" applyProtection="1">
      <alignment horizontal="center" vertical="center" wrapText="1"/>
      <protection locked="0"/>
    </xf>
    <xf numFmtId="0" fontId="50" fillId="8" borderId="27" xfId="0" applyFont="1" applyFill="1" applyBorder="1" applyAlignment="1" applyProtection="1">
      <alignment horizontal="center" vertical="center" wrapText="1"/>
      <protection locked="0"/>
    </xf>
    <xf numFmtId="0" fontId="3" fillId="2" borderId="7" xfId="0" applyFont="1" applyFill="1" applyBorder="1" applyAlignment="1">
      <alignment horizontal="center"/>
    </xf>
    <xf numFmtId="0" fontId="3" fillId="2" borderId="0" xfId="0" applyFont="1" applyFill="1" applyAlignment="1">
      <alignment horizontal="center"/>
    </xf>
    <xf numFmtId="0" fontId="2" fillId="2" borderId="1" xfId="0" applyFont="1" applyFill="1" applyBorder="1" applyProtection="1">
      <protection locked="0"/>
    </xf>
    <xf numFmtId="0" fontId="2" fillId="2" borderId="2" xfId="0" applyFont="1" applyFill="1" applyBorder="1" applyProtection="1">
      <protection locked="0"/>
    </xf>
    <xf numFmtId="0" fontId="2" fillId="2" borderId="3" xfId="0" applyFont="1" applyFill="1" applyBorder="1" applyProtection="1">
      <protection locked="0"/>
    </xf>
    <xf numFmtId="0" fontId="2" fillId="2" borderId="4" xfId="0" applyFont="1" applyFill="1" applyBorder="1" applyProtection="1">
      <protection locked="0"/>
    </xf>
    <xf numFmtId="0" fontId="2" fillId="2" borderId="0" xfId="0" applyFont="1" applyFill="1" applyProtection="1">
      <protection locked="0"/>
    </xf>
    <xf numFmtId="0" fontId="2" fillId="2" borderId="5" xfId="0" applyFont="1" applyFill="1" applyBorder="1" applyProtection="1">
      <protection locked="0"/>
    </xf>
    <xf numFmtId="0" fontId="2" fillId="2" borderId="6" xfId="0" applyFont="1" applyFill="1" applyBorder="1" applyProtection="1">
      <protection locked="0"/>
    </xf>
    <xf numFmtId="0" fontId="2" fillId="2" borderId="7" xfId="0" applyFont="1" applyFill="1" applyBorder="1" applyProtection="1">
      <protection locked="0"/>
    </xf>
    <xf numFmtId="0" fontId="2" fillId="2" borderId="8" xfId="0" applyFont="1" applyFill="1" applyBorder="1" applyProtection="1">
      <protection locked="0"/>
    </xf>
    <xf numFmtId="0" fontId="5" fillId="2" borderId="0" xfId="0" applyFont="1" applyFill="1" applyAlignment="1">
      <alignment vertical="top"/>
    </xf>
    <xf numFmtId="0" fontId="54" fillId="2" borderId="0" xfId="0" applyFont="1" applyFill="1" applyAlignment="1">
      <alignment horizontal="right" vertical="center"/>
    </xf>
    <xf numFmtId="0" fontId="55" fillId="3" borderId="0" xfId="0" applyFont="1" applyFill="1" applyAlignment="1">
      <alignment horizontal="center" vertical="center"/>
    </xf>
    <xf numFmtId="0" fontId="2" fillId="3" borderId="69" xfId="0" applyFont="1" applyFill="1" applyBorder="1" applyAlignment="1" applyProtection="1">
      <alignment horizontal="center" vertical="center"/>
      <protection locked="0"/>
    </xf>
    <xf numFmtId="0" fontId="2" fillId="3" borderId="71" xfId="0" applyFont="1" applyFill="1" applyBorder="1" applyAlignment="1" applyProtection="1">
      <alignment horizontal="center" vertical="center"/>
      <protection locked="0"/>
    </xf>
    <xf numFmtId="0" fontId="2" fillId="3" borderId="70" xfId="0" applyFont="1" applyFill="1" applyBorder="1" applyAlignment="1" applyProtection="1">
      <alignment horizontal="center" vertical="center"/>
      <protection locked="0"/>
    </xf>
    <xf numFmtId="0" fontId="3" fillId="2" borderId="0" xfId="0" applyFont="1" applyFill="1" applyAlignment="1" applyProtection="1">
      <alignment horizontal="center"/>
      <protection locked="0"/>
    </xf>
    <xf numFmtId="0" fontId="3" fillId="2" borderId="0" xfId="0" applyFont="1" applyFill="1" applyAlignment="1"/>
    <xf numFmtId="2" fontId="0" fillId="2" borderId="18" xfId="0" applyNumberFormat="1" applyFill="1" applyBorder="1" applyAlignment="1">
      <alignment horizontal="center"/>
    </xf>
    <xf numFmtId="0" fontId="0" fillId="2" borderId="20" xfId="0" applyFill="1" applyBorder="1" applyAlignment="1">
      <alignment horizontal="center"/>
    </xf>
    <xf numFmtId="165" fontId="5" fillId="2" borderId="73" xfId="0" applyNumberFormat="1" applyFont="1" applyFill="1" applyBorder="1" applyAlignment="1">
      <alignment horizontal="center"/>
    </xf>
    <xf numFmtId="165" fontId="5" fillId="2" borderId="72" xfId="0" applyNumberFormat="1" applyFont="1" applyFill="1" applyBorder="1" applyAlignment="1">
      <alignment horizontal="center"/>
    </xf>
    <xf numFmtId="0" fontId="5" fillId="6" borderId="16" xfId="0" applyFont="1" applyFill="1" applyBorder="1" applyAlignment="1">
      <alignment horizontal="center"/>
    </xf>
    <xf numFmtId="0" fontId="5" fillId="6" borderId="19" xfId="0" applyFont="1" applyFill="1" applyBorder="1" applyAlignment="1">
      <alignment horizontal="center"/>
    </xf>
    <xf numFmtId="2" fontId="2" fillId="0" borderId="28" xfId="0" applyNumberFormat="1"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D6DCE4"/>
      <color rgb="FFCC7B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image" Target="../media/image7.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8.JPG"/><Relationship Id="rId2" Type="http://schemas.openxmlformats.org/officeDocument/2006/relationships/image" Target="../media/image7.JPG"/><Relationship Id="rId1" Type="http://schemas.openxmlformats.org/officeDocument/2006/relationships/image" Target="../media/image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24.png"/><Relationship Id="rId1" Type="http://schemas.openxmlformats.org/officeDocument/2006/relationships/image" Target="../media/image1.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8.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24.png"/><Relationship Id="rId1" Type="http://schemas.openxmlformats.org/officeDocument/2006/relationships/image" Target="../media/image1.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oneCellAnchor>
    <xdr:from>
      <xdr:col>0</xdr:col>
      <xdr:colOff>11430</xdr:colOff>
      <xdr:row>1</xdr:row>
      <xdr:rowOff>9525</xdr:rowOff>
    </xdr:from>
    <xdr:ext cx="1533525" cy="1455860"/>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12" t="27735" r="2511" b="38374"/>
        <a:stretch/>
      </xdr:blipFill>
      <xdr:spPr bwMode="auto">
        <a:xfrm>
          <a:off x="11430" y="354937"/>
          <a:ext cx="1533525" cy="14558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295749</xdr:colOff>
      <xdr:row>0</xdr:row>
      <xdr:rowOff>99059</xdr:rowOff>
    </xdr:from>
    <xdr:to>
      <xdr:col>13</xdr:col>
      <xdr:colOff>29593</xdr:colOff>
      <xdr:row>1</xdr:row>
      <xdr:rowOff>94748</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701187" y="99059"/>
          <a:ext cx="2162719" cy="448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a:solidFill>
                <a:schemeClr val="tx2">
                  <a:lumMod val="40000"/>
                  <a:lumOff val="60000"/>
                </a:schemeClr>
              </a:solidFill>
              <a:latin typeface="Franklin Gothic Demi" panose="020B0703020102020204" pitchFamily="34" charset="0"/>
            </a:rPr>
            <a:t>[Last Revised </a:t>
          </a:r>
          <a:r>
            <a:rPr lang="en-US" sz="1200" baseline="0">
              <a:solidFill>
                <a:schemeClr val="tx2">
                  <a:lumMod val="40000"/>
                  <a:lumOff val="60000"/>
                </a:schemeClr>
              </a:solidFill>
              <a:latin typeface="Franklin Gothic Demi" panose="020B0703020102020204" pitchFamily="34" charset="0"/>
            </a:rPr>
            <a:t>05-31-2024]</a:t>
          </a:r>
          <a:endParaRPr lang="en-US" sz="1200">
            <a:solidFill>
              <a:schemeClr val="tx2">
                <a:lumMod val="40000"/>
                <a:lumOff val="60000"/>
              </a:schemeClr>
            </a:solidFill>
            <a:latin typeface="Franklin Gothic Demi" panose="020B07030201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9525</xdr:colOff>
      <xdr:row>1</xdr:row>
      <xdr:rowOff>7620</xdr:rowOff>
    </xdr:from>
    <xdr:ext cx="1818393" cy="1745050"/>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12" t="27735" r="2511" b="38374"/>
        <a:stretch/>
      </xdr:blipFill>
      <xdr:spPr bwMode="auto">
        <a:xfrm>
          <a:off x="9525" y="436245"/>
          <a:ext cx="1818393" cy="1745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348135</xdr:colOff>
      <xdr:row>0</xdr:row>
      <xdr:rowOff>76200</xdr:rowOff>
    </xdr:from>
    <xdr:to>
      <xdr:col>13</xdr:col>
      <xdr:colOff>57691</xdr:colOff>
      <xdr:row>1</xdr:row>
      <xdr:rowOff>77604</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6325073" y="76200"/>
          <a:ext cx="2174149" cy="430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a:solidFill>
                <a:schemeClr val="tx2">
                  <a:lumMod val="40000"/>
                  <a:lumOff val="60000"/>
                </a:schemeClr>
              </a:solidFill>
              <a:latin typeface="Franklin Gothic Demi" panose="020B0703020102020204" pitchFamily="34" charset="0"/>
            </a:rPr>
            <a:t>[Last Revised </a:t>
          </a:r>
          <a:r>
            <a:rPr kumimoji="0" lang="en-US" sz="1200" b="0" i="0" u="none" strike="noStrike" kern="0" cap="none" spc="0" normalizeH="0" baseline="0" noProof="0">
              <a:ln>
                <a:noFill/>
              </a:ln>
              <a:solidFill>
                <a:srgbClr val="44546A">
                  <a:lumMod val="40000"/>
                  <a:lumOff val="60000"/>
                </a:srgbClr>
              </a:solidFill>
              <a:effectLst/>
              <a:uLnTx/>
              <a:uFillTx/>
              <a:latin typeface="Franklin Gothic Demi" panose="020B0703020102020204" pitchFamily="34" charset="0"/>
              <a:ea typeface="+mn-ea"/>
              <a:cs typeface="+mn-cs"/>
            </a:rPr>
            <a:t>05-31-2024</a:t>
          </a:r>
          <a:r>
            <a:rPr lang="en-US" sz="1200" baseline="0">
              <a:solidFill>
                <a:schemeClr val="tx2">
                  <a:lumMod val="40000"/>
                  <a:lumOff val="60000"/>
                </a:schemeClr>
              </a:solidFill>
              <a:latin typeface="Franklin Gothic Demi" panose="020B0703020102020204" pitchFamily="34" charset="0"/>
            </a:rPr>
            <a:t>]</a:t>
          </a:r>
          <a:endParaRPr lang="en-US" sz="1200">
            <a:solidFill>
              <a:schemeClr val="tx2">
                <a:lumMod val="40000"/>
                <a:lumOff val="60000"/>
              </a:schemeClr>
            </a:solidFill>
            <a:latin typeface="Franklin Gothic Demi" panose="020B0703020102020204" pitchFamily="34" charset="0"/>
          </a:endParaRPr>
        </a:p>
      </xdr:txBody>
    </xdr:sp>
    <xdr:clientData/>
  </xdr:twoCellAnchor>
  <xdr:oneCellAnchor>
    <xdr:from>
      <xdr:col>0</xdr:col>
      <xdr:colOff>9525</xdr:colOff>
      <xdr:row>1</xdr:row>
      <xdr:rowOff>7620</xdr:rowOff>
    </xdr:from>
    <xdr:ext cx="1818393" cy="1735525"/>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12" t="27735" r="2511" b="38374"/>
        <a:stretch/>
      </xdr:blipFill>
      <xdr:spPr bwMode="auto">
        <a:xfrm>
          <a:off x="9525" y="436245"/>
          <a:ext cx="1818393" cy="1735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editAs="oneCell">
        <xdr:from>
          <xdr:col>1</xdr:col>
          <xdr:colOff>342900</xdr:colOff>
          <xdr:row>23</xdr:row>
          <xdr:rowOff>30480</xdr:rowOff>
        </xdr:from>
        <xdr:to>
          <xdr:col>2</xdr:col>
          <xdr:colOff>533400</xdr:colOff>
          <xdr:row>23</xdr:row>
          <xdr:rowOff>207645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424031</xdr:colOff>
      <xdr:row>43</xdr:row>
      <xdr:rowOff>27343</xdr:rowOff>
    </xdr:from>
    <xdr:ext cx="1052019" cy="211468"/>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14581" y="10085743"/>
              <a:ext cx="1052019" cy="211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𝐶</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𝑢</m:t>
                        </m:r>
                      </m:sub>
                    </m:sSub>
                    <m:sSup>
                      <m:sSupPr>
                        <m:ctrlPr>
                          <a:rPr lang="en-US" sz="1100" b="0" i="1">
                            <a:latin typeface="Cambria Math" panose="02040503050406030204" pitchFamily="18" charset="0"/>
                          </a:rPr>
                        </m:ctrlPr>
                      </m:sSupPr>
                      <m:e>
                        <m:r>
                          <a:rPr lang="en-US" sz="1100" b="0" i="1">
                            <a:latin typeface="Cambria Math" panose="02040503050406030204" pitchFamily="18" charset="0"/>
                          </a:rPr>
                          <m:t>𝑦</m:t>
                        </m:r>
                      </m:e>
                      <m:sup>
                        <m:r>
                          <a:rPr lang="en-US" sz="1100" b="0" i="1">
                            <a:latin typeface="Cambria Math" panose="02040503050406030204" pitchFamily="18" charset="0"/>
                          </a:rPr>
                          <m:t>1/6</m:t>
                        </m:r>
                      </m:sup>
                    </m:sSup>
                    <m:sSubSup>
                      <m:sSubSupPr>
                        <m:ctrlPr>
                          <a:rPr lang="en-US" sz="1100" b="0" i="1">
                            <a:latin typeface="Cambria Math" panose="02040503050406030204" pitchFamily="18" charset="0"/>
                          </a:rPr>
                        </m:ctrlPr>
                      </m:sSubSupPr>
                      <m:e>
                        <m:r>
                          <a:rPr lang="en-US" sz="1100" b="0" i="1">
                            <a:latin typeface="Cambria Math" panose="02040503050406030204" pitchFamily="18" charset="0"/>
                          </a:rPr>
                          <m:t>𝐷</m:t>
                        </m:r>
                      </m:e>
                      <m:sub>
                        <m:r>
                          <a:rPr lang="en-US" sz="1100" b="0" i="1">
                            <a:latin typeface="Cambria Math" panose="02040503050406030204" pitchFamily="18" charset="0"/>
                          </a:rPr>
                          <m:t>50</m:t>
                        </m:r>
                      </m:sub>
                      <m:sup>
                        <m:r>
                          <a:rPr lang="en-US" sz="1100" b="0" i="1">
                            <a:latin typeface="Cambria Math" panose="02040503050406030204" pitchFamily="18" charset="0"/>
                          </a:rPr>
                          <m:t>1/3</m:t>
                        </m:r>
                      </m:sup>
                    </m:sSubSup>
                  </m:oMath>
                </m:oMathPara>
              </a14:m>
              <a:endParaRPr lang="en-US" sz="1100"/>
            </a:p>
          </xdr:txBody>
        </xdr:sp>
      </mc:Choice>
      <mc:Fallback xmlns="">
        <xdr:sp macro="" textlink="">
          <xdr:nvSpPr>
            <xdr:cNvPr id="2" name="TextBox 1">
              <a:extLst>
                <a:ext uri="{FF2B5EF4-FFF2-40B4-BE49-F238E27FC236}">
                  <a16:creationId xmlns:a16="http://schemas.microsoft.com/office/drawing/2014/main" id="{535A4980-E669-4855-A2F1-00AEB84F7CB5}"/>
                </a:ext>
              </a:extLst>
            </xdr:cNvPr>
            <xdr:cNvSpPr txBox="1"/>
          </xdr:nvSpPr>
          <xdr:spPr>
            <a:xfrm>
              <a:off x="1014581" y="10085743"/>
              <a:ext cx="1052019" cy="211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𝑉_𝐶=𝐾_𝑢 𝑦^(1/6) 𝐷_50^(1/3)</a:t>
              </a:r>
              <a:endParaRPr lang="en-US" sz="1100"/>
            </a:p>
          </xdr:txBody>
        </xdr:sp>
      </mc:Fallback>
    </mc:AlternateContent>
    <xdr:clientData/>
  </xdr:oneCellAnchor>
  <xdr:oneCellAnchor>
    <xdr:from>
      <xdr:col>1</xdr:col>
      <xdr:colOff>488577</xdr:colOff>
      <xdr:row>60</xdr:row>
      <xdr:rowOff>31377</xdr:rowOff>
    </xdr:from>
    <xdr:ext cx="1332865" cy="42062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079127" y="14052177"/>
              <a:ext cx="1332865" cy="42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1</m:t>
                            </m:r>
                          </m:sub>
                        </m:sSub>
                      </m:den>
                    </m:f>
                    <m:r>
                      <a:rPr lang="en-US" sz="1100" b="0" i="1">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𝑄</m:t>
                                    </m:r>
                                  </m:e>
                                  <m:sub>
                                    <m:r>
                                      <a:rPr lang="en-US" sz="1100" b="0" i="1">
                                        <a:solidFill>
                                          <a:schemeClr val="tx1"/>
                                        </a:solidFill>
                                        <a:effectLst/>
                                        <a:latin typeface="Cambria Math" panose="02040503050406030204" pitchFamily="18" charset="0"/>
                                        <a:ea typeface="+mn-ea"/>
                                        <a:cs typeface="+mn-cs"/>
                                      </a:rPr>
                                      <m:t>2</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𝑄</m:t>
                                    </m:r>
                                  </m:e>
                                  <m:sub>
                                    <m:r>
                                      <a:rPr lang="en-US" sz="1100" b="0" i="1">
                                        <a:solidFill>
                                          <a:schemeClr val="tx1"/>
                                        </a:solidFill>
                                        <a:effectLst/>
                                        <a:latin typeface="Cambria Math" panose="02040503050406030204" pitchFamily="18" charset="0"/>
                                        <a:ea typeface="+mn-ea"/>
                                        <a:cs typeface="+mn-cs"/>
                                      </a:rPr>
                                      <m:t>1</m:t>
                                    </m:r>
                                  </m:sub>
                                </m:sSub>
                              </m:den>
                            </m:f>
                          </m:e>
                        </m:d>
                      </m:e>
                      <m:sup>
                        <m:r>
                          <a:rPr lang="en-US" sz="1100" b="0" i="1">
                            <a:latin typeface="Cambria Math" panose="02040503050406030204" pitchFamily="18" charset="0"/>
                          </a:rPr>
                          <m:t>6/7</m:t>
                        </m:r>
                      </m:sup>
                    </m:sSup>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2</m:t>
                                    </m:r>
                                  </m:sub>
                                </m:sSub>
                              </m:den>
                            </m:f>
                          </m:e>
                        </m:d>
                      </m:e>
                      <m:sup>
                        <m:sSub>
                          <m:sSubPr>
                            <m:ctrlPr>
                              <a:rPr lang="en-US" sz="1100" b="0" i="1">
                                <a:latin typeface="Cambria Math" panose="02040503050406030204" pitchFamily="18" charset="0"/>
                              </a:rPr>
                            </m:ctrlPr>
                          </m:sSubPr>
                          <m:e>
                            <m:r>
                              <a:rPr lang="en-US" sz="1100" b="0" i="1">
                                <a:latin typeface="Cambria Math" panose="02040503050406030204" pitchFamily="18" charset="0"/>
                              </a:rPr>
                              <m:t>𝑘</m:t>
                            </m:r>
                          </m:e>
                          <m:sub>
                            <m:r>
                              <a:rPr lang="en-US" sz="1100" b="0" i="1">
                                <a:latin typeface="Cambria Math" panose="02040503050406030204" pitchFamily="18" charset="0"/>
                              </a:rPr>
                              <m:t>1</m:t>
                            </m:r>
                          </m:sub>
                        </m:sSub>
                      </m:sup>
                    </m:sSup>
                  </m:oMath>
                </m:oMathPara>
              </a14:m>
              <a:endParaRPr lang="en-US" sz="1100"/>
            </a:p>
          </xdr:txBody>
        </xdr:sp>
      </mc:Choice>
      <mc:Fallback xmlns="">
        <xdr:sp macro="" textlink="">
          <xdr:nvSpPr>
            <xdr:cNvPr id="3" name="TextBox 2">
              <a:extLst>
                <a:ext uri="{FF2B5EF4-FFF2-40B4-BE49-F238E27FC236}">
                  <a16:creationId xmlns:a16="http://schemas.microsoft.com/office/drawing/2014/main" id="{30D2BD1C-7333-4CB0-A8E7-9E679558E7F0}"/>
                </a:ext>
              </a:extLst>
            </xdr:cNvPr>
            <xdr:cNvSpPr txBox="1"/>
          </xdr:nvSpPr>
          <xdr:spPr>
            <a:xfrm>
              <a:off x="1079127" y="14052177"/>
              <a:ext cx="1332865" cy="42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𝑦_2/𝑦_1 =</a:t>
              </a:r>
              <a:r>
                <a:rPr lang="en-US" sz="1100" b="0" i="0">
                  <a:solidFill>
                    <a:schemeClr val="tx1"/>
                  </a:solidFill>
                  <a:effectLst/>
                  <a:latin typeface="Cambria Math" panose="02040503050406030204" pitchFamily="18" charset="0"/>
                  <a:ea typeface="+mn-ea"/>
                  <a:cs typeface="+mn-cs"/>
                </a:rPr>
                <a:t>(𝑄_2/𝑄_1 )^(</a:t>
              </a:r>
              <a:r>
                <a:rPr lang="en-US" sz="1100" b="0" i="0">
                  <a:latin typeface="Cambria Math" panose="02040503050406030204" pitchFamily="18" charset="0"/>
                </a:rPr>
                <a:t>6/7) </a:t>
              </a:r>
              <a:r>
                <a:rPr lang="en-US" sz="1100" b="0" i="0">
                  <a:solidFill>
                    <a:schemeClr val="tx1"/>
                  </a:solidFill>
                  <a:effectLst/>
                  <a:latin typeface="Cambria Math" panose="02040503050406030204" pitchFamily="18" charset="0"/>
                  <a:ea typeface="+mn-ea"/>
                  <a:cs typeface="+mn-cs"/>
                </a:rPr>
                <a:t>(𝑊_1/𝑊_2 )^(</a:t>
              </a:r>
              <a:r>
                <a:rPr lang="en-US" sz="1100" b="0" i="0">
                  <a:latin typeface="Cambria Math" panose="02040503050406030204" pitchFamily="18" charset="0"/>
                </a:rPr>
                <a:t>𝑘_1 )</a:t>
              </a:r>
              <a:endParaRPr lang="en-US" sz="1100"/>
            </a:p>
          </xdr:txBody>
        </xdr:sp>
      </mc:Fallback>
    </mc:AlternateContent>
    <xdr:clientData/>
  </xdr:oneCellAnchor>
  <xdr:oneCellAnchor>
    <xdr:from>
      <xdr:col>5</xdr:col>
      <xdr:colOff>402067</xdr:colOff>
      <xdr:row>60</xdr:row>
      <xdr:rowOff>142988</xdr:rowOff>
    </xdr:from>
    <xdr:ext cx="788164"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964292" y="14163788"/>
              <a:ext cx="788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0</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965F7E79-F9C1-4F43-82BF-7F78F14F742D}"/>
                </a:ext>
              </a:extLst>
            </xdr:cNvPr>
            <xdr:cNvSpPr txBox="1"/>
          </xdr:nvSpPr>
          <xdr:spPr>
            <a:xfrm>
              <a:off x="2964292" y="14163788"/>
              <a:ext cx="788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𝑦_𝑠=𝑦_2−𝑦_0</a:t>
              </a:r>
              <a:endParaRPr lang="en-US" sz="1100"/>
            </a:p>
          </xdr:txBody>
        </xdr:sp>
      </mc:Fallback>
    </mc:AlternateContent>
    <xdr:clientData/>
  </xdr:oneCellAnchor>
  <xdr:twoCellAnchor editAs="oneCell">
    <xdr:from>
      <xdr:col>0</xdr:col>
      <xdr:colOff>0</xdr:colOff>
      <xdr:row>1</xdr:row>
      <xdr:rowOff>3466</xdr:rowOff>
    </xdr:from>
    <xdr:to>
      <xdr:col>3</xdr:col>
      <xdr:colOff>399168</xdr:colOff>
      <xdr:row>8</xdr:row>
      <xdr:rowOff>4806</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12" t="27735" r="2511" b="38374"/>
        <a:stretch/>
      </xdr:blipFill>
      <xdr:spPr bwMode="auto">
        <a:xfrm>
          <a:off x="0" y="432091"/>
          <a:ext cx="1780293" cy="172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473337</xdr:colOff>
      <xdr:row>119</xdr:row>
      <xdr:rowOff>77097</xdr:rowOff>
    </xdr:from>
    <xdr:ext cx="1871218" cy="416204"/>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1063887" y="25985097"/>
              <a:ext cx="1871218" cy="416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num>
                      <m:den>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1</m:t>
                            </m:r>
                          </m:sub>
                        </m:sSub>
                      </m:den>
                    </m:f>
                    <m:r>
                      <a:rPr lang="en-US" sz="1100" b="0" i="1">
                        <a:latin typeface="Cambria Math" panose="02040503050406030204" pitchFamily="18" charset="0"/>
                      </a:rPr>
                      <m:t>=2.0</m:t>
                    </m:r>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1</m:t>
                        </m:r>
                      </m:sub>
                    </m:sSub>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2</m:t>
                        </m:r>
                      </m:sub>
                    </m:sSub>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3</m:t>
                        </m:r>
                      </m:sub>
                    </m:sSub>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𝑎</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1</m:t>
                                    </m:r>
                                  </m:sub>
                                </m:sSub>
                              </m:den>
                            </m:f>
                          </m:e>
                        </m:d>
                      </m:e>
                      <m:sup>
                        <m:r>
                          <a:rPr lang="en-US" sz="1100" b="0" i="1">
                            <a:latin typeface="Cambria Math" panose="02040503050406030204" pitchFamily="18" charset="0"/>
                          </a:rPr>
                          <m:t>0.65</m:t>
                        </m:r>
                      </m:sup>
                    </m:sSup>
                    <m:sSup>
                      <m:sSupPr>
                        <m:ctrlPr>
                          <a:rPr lang="en-US" sz="1100" b="0" i="1">
                            <a:latin typeface="Cambria Math" panose="02040503050406030204" pitchFamily="18" charset="0"/>
                          </a:rPr>
                        </m:ctrlPr>
                      </m:sSupPr>
                      <m:e>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𝑟</m:t>
                            </m:r>
                          </m:sub>
                        </m:sSub>
                      </m:e>
                      <m:sup>
                        <m:r>
                          <a:rPr lang="en-US" sz="1100" b="0" i="1">
                            <a:latin typeface="Cambria Math" panose="02040503050406030204" pitchFamily="18" charset="0"/>
                          </a:rPr>
                          <m:t>0.43</m:t>
                        </m:r>
                      </m:sup>
                    </m:sSup>
                  </m:oMath>
                </m:oMathPara>
              </a14:m>
              <a:endParaRPr lang="en-US" sz="1100"/>
            </a:p>
          </xdr:txBody>
        </xdr:sp>
      </mc:Choice>
      <mc:Fallback xmlns="">
        <xdr:sp macro="" textlink="">
          <xdr:nvSpPr>
            <xdr:cNvPr id="6" name="TextBox 5">
              <a:extLst>
                <a:ext uri="{FF2B5EF4-FFF2-40B4-BE49-F238E27FC236}">
                  <a16:creationId xmlns:a16="http://schemas.microsoft.com/office/drawing/2014/main" id="{B188EFB2-508C-4210-8236-607963063A72}"/>
                </a:ext>
              </a:extLst>
            </xdr:cNvPr>
            <xdr:cNvSpPr txBox="1"/>
          </xdr:nvSpPr>
          <xdr:spPr>
            <a:xfrm>
              <a:off x="1063887" y="25985097"/>
              <a:ext cx="1871218" cy="416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𝑦_𝑠/𝑦_1 =2.0𝐾_1 𝐾_2 𝐾_3 </a:t>
              </a:r>
              <a:r>
                <a:rPr lang="en-US" sz="1100" b="0" i="0">
                  <a:solidFill>
                    <a:schemeClr val="tx1"/>
                  </a:solidFill>
                  <a:effectLst/>
                  <a:latin typeface="Cambria Math" panose="02040503050406030204" pitchFamily="18" charset="0"/>
                  <a:ea typeface="+mn-ea"/>
                  <a:cs typeface="+mn-cs"/>
                </a:rPr>
                <a:t>(𝑎/𝑦_1 )^</a:t>
              </a:r>
              <a:r>
                <a:rPr lang="en-US" sz="1100" b="0" i="0">
                  <a:latin typeface="Cambria Math" panose="02040503050406030204" pitchFamily="18" charset="0"/>
                </a:rPr>
                <a:t>0.65 〖𝐹_𝑟〗^0.43</a:t>
              </a:r>
              <a:endParaRPr lang="en-US" sz="1100"/>
            </a:p>
          </xdr:txBody>
        </xdr:sp>
      </mc:Fallback>
    </mc:AlternateContent>
    <xdr:clientData/>
  </xdr:oneCellAnchor>
  <xdr:oneCellAnchor>
    <xdr:from>
      <xdr:col>1</xdr:col>
      <xdr:colOff>427617</xdr:colOff>
      <xdr:row>94</xdr:row>
      <xdr:rowOff>138057</xdr:rowOff>
    </xdr:from>
    <xdr:ext cx="1671227" cy="424090"/>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1018167" y="21836007"/>
              <a:ext cx="1671227" cy="424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2</m:t>
                        </m:r>
                      </m:sub>
                    </m:sSub>
                    <m:r>
                      <a:rPr lang="en-US" sz="1100" b="0" i="1">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𝐾</m:t>
                                    </m:r>
                                  </m:e>
                                  <m:sub>
                                    <m:r>
                                      <a:rPr lang="en-US" sz="1100" b="0" i="1">
                                        <a:solidFill>
                                          <a:schemeClr val="tx1"/>
                                        </a:solidFill>
                                        <a:effectLst/>
                                        <a:latin typeface="Cambria Math" panose="02040503050406030204" pitchFamily="18" charset="0"/>
                                        <a:ea typeface="+mn-ea"/>
                                        <a:cs typeface="+mn-cs"/>
                                      </a:rPr>
                                      <m:t>𝑢</m:t>
                                    </m:r>
                                  </m:sub>
                                </m:sSub>
                                <m:sSup>
                                  <m:sSupPr>
                                    <m:ctrlPr>
                                      <a:rPr lang="en-US" sz="1100" b="0" i="1">
                                        <a:solidFill>
                                          <a:schemeClr val="tx1"/>
                                        </a:solidFill>
                                        <a:effectLst/>
                                        <a:latin typeface="Cambria Math" panose="02040503050406030204" pitchFamily="18" charset="0"/>
                                        <a:ea typeface="+mn-ea"/>
                                        <a:cs typeface="+mn-cs"/>
                                      </a:rPr>
                                    </m:ctrlPr>
                                  </m:sSupPr>
                                  <m:e>
                                    <m:r>
                                      <a:rPr lang="en-US" sz="1100" b="0" i="1">
                                        <a:solidFill>
                                          <a:schemeClr val="tx1"/>
                                        </a:solidFill>
                                        <a:effectLst/>
                                        <a:latin typeface="Cambria Math" panose="02040503050406030204" pitchFamily="18" charset="0"/>
                                        <a:ea typeface="+mn-ea"/>
                                        <a:cs typeface="+mn-cs"/>
                                      </a:rPr>
                                      <m:t>𝑄</m:t>
                                    </m:r>
                                  </m:e>
                                  <m:sup>
                                    <m:r>
                                      <a:rPr lang="en-US" sz="1100" b="0" i="1">
                                        <a:solidFill>
                                          <a:schemeClr val="tx1"/>
                                        </a:solidFill>
                                        <a:effectLst/>
                                        <a:latin typeface="Cambria Math" panose="02040503050406030204" pitchFamily="18" charset="0"/>
                                        <a:ea typeface="+mn-ea"/>
                                        <a:cs typeface="+mn-cs"/>
                                      </a:rPr>
                                      <m:t>2</m:t>
                                    </m:r>
                                  </m:sup>
                                </m:sSup>
                              </m:num>
                              <m:den>
                                <m:sSup>
                                  <m:sSupPr>
                                    <m:ctrlPr>
                                      <a:rPr lang="en-US" sz="1100" b="0" i="1">
                                        <a:solidFill>
                                          <a:schemeClr val="tx1"/>
                                        </a:solidFill>
                                        <a:effectLst/>
                                        <a:latin typeface="Cambria Math" panose="02040503050406030204" pitchFamily="18" charset="0"/>
                                        <a:ea typeface="+mn-ea"/>
                                        <a:cs typeface="+mn-cs"/>
                                      </a:rPr>
                                    </m:ctrlPr>
                                  </m:sSup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1.25</m:t>
                                            </m:r>
                                            <m:r>
                                              <a:rPr lang="en-US" sz="1100" b="0" i="1">
                                                <a:solidFill>
                                                  <a:schemeClr val="tx1"/>
                                                </a:solidFill>
                                                <a:effectLst/>
                                                <a:latin typeface="Cambria Math" panose="02040503050406030204" pitchFamily="18" charset="0"/>
                                                <a:ea typeface="+mn-ea"/>
                                                <a:cs typeface="+mn-cs"/>
                                              </a:rPr>
                                              <m:t>𝐷</m:t>
                                            </m:r>
                                          </m:e>
                                          <m:sub>
                                            <m:r>
                                              <a:rPr lang="en-US" sz="1100" b="0" i="1">
                                                <a:solidFill>
                                                  <a:schemeClr val="tx1"/>
                                                </a:solidFill>
                                                <a:effectLst/>
                                                <a:latin typeface="Cambria Math" panose="02040503050406030204" pitchFamily="18" charset="0"/>
                                                <a:ea typeface="+mn-ea"/>
                                                <a:cs typeface="+mn-cs"/>
                                              </a:rPr>
                                              <m:t>50</m:t>
                                            </m:r>
                                          </m:sub>
                                        </m:sSub>
                                      </m:e>
                                    </m:d>
                                  </m:e>
                                  <m:sup>
                                    <m:r>
                                      <a:rPr lang="en-US" sz="1100" b="0" i="1">
                                        <a:solidFill>
                                          <a:schemeClr val="tx1"/>
                                        </a:solidFill>
                                        <a:effectLst/>
                                        <a:latin typeface="Cambria Math" panose="02040503050406030204" pitchFamily="18" charset="0"/>
                                        <a:ea typeface="+mn-ea"/>
                                        <a:cs typeface="+mn-cs"/>
                                      </a:rPr>
                                      <m:t>2/3</m:t>
                                    </m:r>
                                  </m:sup>
                                </m:sSup>
                                <m:sSup>
                                  <m:sSupPr>
                                    <m:ctrlPr>
                                      <a:rPr lang="en-US" sz="1100" b="0" i="1">
                                        <a:solidFill>
                                          <a:schemeClr val="tx1"/>
                                        </a:solidFill>
                                        <a:effectLst/>
                                        <a:latin typeface="Cambria Math" panose="02040503050406030204" pitchFamily="18" charset="0"/>
                                        <a:ea typeface="+mn-ea"/>
                                        <a:cs typeface="+mn-cs"/>
                                      </a:rPr>
                                    </m:ctrlPr>
                                  </m:sSupPr>
                                  <m:e>
                                    <m:r>
                                      <a:rPr lang="en-US" sz="1100" b="0" i="1">
                                        <a:solidFill>
                                          <a:schemeClr val="tx1"/>
                                        </a:solidFill>
                                        <a:effectLst/>
                                        <a:latin typeface="Cambria Math" panose="02040503050406030204" pitchFamily="18" charset="0"/>
                                        <a:ea typeface="+mn-ea"/>
                                        <a:cs typeface="+mn-cs"/>
                                      </a:rPr>
                                      <m:t>𝑊</m:t>
                                    </m:r>
                                  </m:e>
                                  <m:sup>
                                    <m:r>
                                      <a:rPr lang="en-US" sz="1100" b="0" i="1">
                                        <a:solidFill>
                                          <a:schemeClr val="tx1"/>
                                        </a:solidFill>
                                        <a:effectLst/>
                                        <a:latin typeface="Cambria Math" panose="02040503050406030204" pitchFamily="18" charset="0"/>
                                        <a:ea typeface="+mn-ea"/>
                                        <a:cs typeface="+mn-cs"/>
                                      </a:rPr>
                                      <m:t>2</m:t>
                                    </m:r>
                                  </m:sup>
                                </m:sSup>
                              </m:den>
                            </m:f>
                          </m:e>
                        </m:d>
                      </m:e>
                      <m:sup>
                        <m:r>
                          <a:rPr lang="en-US" sz="1100" b="0" i="1">
                            <a:latin typeface="Cambria Math" panose="02040503050406030204" pitchFamily="18" charset="0"/>
                          </a:rPr>
                          <m:t>3/7</m:t>
                        </m:r>
                      </m:sup>
                    </m:sSup>
                  </m:oMath>
                </m:oMathPara>
              </a14:m>
              <a:endParaRPr lang="en-US" sz="1100"/>
            </a:p>
          </xdr:txBody>
        </xdr:sp>
      </mc:Choice>
      <mc:Fallback xmlns="">
        <xdr:sp macro="" textlink="">
          <xdr:nvSpPr>
            <xdr:cNvPr id="7" name="TextBox 6">
              <a:extLst>
                <a:ext uri="{FF2B5EF4-FFF2-40B4-BE49-F238E27FC236}">
                  <a16:creationId xmlns:a16="http://schemas.microsoft.com/office/drawing/2014/main" id="{95D20AB3-1718-48DE-A2B5-9A23728301EC}"/>
                </a:ext>
              </a:extLst>
            </xdr:cNvPr>
            <xdr:cNvSpPr txBox="1"/>
          </xdr:nvSpPr>
          <xdr:spPr>
            <a:xfrm>
              <a:off x="1018167" y="21836007"/>
              <a:ext cx="1671227" cy="424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𝑦_2</a:t>
              </a: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((𝐾_𝑢 𝑄^2)/((〖1.25𝐷〗_50 )^(2/3) 𝑊^2 ))^(</a:t>
              </a:r>
              <a:r>
                <a:rPr lang="en-US" sz="1100" b="0" i="0">
                  <a:latin typeface="Cambria Math" panose="02040503050406030204" pitchFamily="18" charset="0"/>
                </a:rPr>
                <a:t>3/7)</a:t>
              </a:r>
              <a:endParaRPr lang="en-US" sz="1100"/>
            </a:p>
          </xdr:txBody>
        </xdr:sp>
      </mc:Fallback>
    </mc:AlternateContent>
    <xdr:clientData/>
  </xdr:oneCellAnchor>
  <xdr:oneCellAnchor>
    <xdr:from>
      <xdr:col>6</xdr:col>
      <xdr:colOff>45720</xdr:colOff>
      <xdr:row>94</xdr:row>
      <xdr:rowOff>243840</xdr:rowOff>
    </xdr:from>
    <xdr:ext cx="788164" cy="172227"/>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3198495" y="21941790"/>
              <a:ext cx="788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0</m:t>
                        </m:r>
                      </m:sub>
                    </m:sSub>
                  </m:oMath>
                </m:oMathPara>
              </a14:m>
              <a:endParaRPr lang="en-US" sz="1100"/>
            </a:p>
          </xdr:txBody>
        </xdr:sp>
      </mc:Choice>
      <mc:Fallback xmlns="">
        <xdr:sp macro="" textlink="">
          <xdr:nvSpPr>
            <xdr:cNvPr id="8" name="TextBox 7">
              <a:extLst>
                <a:ext uri="{FF2B5EF4-FFF2-40B4-BE49-F238E27FC236}">
                  <a16:creationId xmlns:a16="http://schemas.microsoft.com/office/drawing/2014/main" id="{35C94523-93EB-46E1-9F22-A2A984CB9EB0}"/>
                </a:ext>
              </a:extLst>
            </xdr:cNvPr>
            <xdr:cNvSpPr txBox="1"/>
          </xdr:nvSpPr>
          <xdr:spPr>
            <a:xfrm>
              <a:off x="3198495" y="21941790"/>
              <a:ext cx="788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𝑦_𝑠=𝑦_2−𝑦_0</a:t>
              </a:r>
              <a:endParaRPr lang="en-US" sz="1100"/>
            </a:p>
          </xdr:txBody>
        </xdr:sp>
      </mc:Fallback>
    </mc:AlternateContent>
    <xdr:clientData/>
  </xdr:oneCellAnchor>
  <xdr:oneCellAnchor>
    <xdr:from>
      <xdr:col>6</xdr:col>
      <xdr:colOff>449580</xdr:colOff>
      <xdr:row>119</xdr:row>
      <xdr:rowOff>68580</xdr:rowOff>
    </xdr:from>
    <xdr:ext cx="1310102" cy="37760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602355" y="25976580"/>
              <a:ext cx="1310102" cy="3776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r>
                      <a:rPr lang="en-US" sz="1100" b="0" i="0">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ea typeface="Cambria Math" panose="02040503050406030204" pitchFamily="18" charset="0"/>
                          </a:rPr>
                        </m:ctrlPr>
                      </m:dPr>
                      <m:e>
                        <m:m>
                          <m:mPr>
                            <m:mcs>
                              <m:mc>
                                <m:mcPr>
                                  <m:count m:val="2"/>
                                  <m:mcJc m:val="center"/>
                                </m:mcPr>
                              </m:mc>
                            </m:mcs>
                            <m:ctrlPr>
                              <a:rPr lang="en-US" sz="1100" b="0" i="1">
                                <a:latin typeface="Cambria Math" panose="02040503050406030204" pitchFamily="18" charset="0"/>
                                <a:ea typeface="Cambria Math" panose="02040503050406030204" pitchFamily="18" charset="0"/>
                              </a:rPr>
                            </m:ctrlPr>
                          </m:mPr>
                          <m:mr>
                            <m:e>
                              <m:r>
                                <m:rPr>
                                  <m:brk m:alnAt="7"/>
                                </m:rP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.4</m:t>
                              </m:r>
                              <m:r>
                                <a:rPr lang="en-US" sz="1100" b="0" i="1">
                                  <a:latin typeface="Cambria Math" panose="02040503050406030204" pitchFamily="18" charset="0"/>
                                  <a:ea typeface="Cambria Math" panose="02040503050406030204" pitchFamily="18" charset="0"/>
                                </a:rPr>
                                <m:t>𝑎</m:t>
                              </m:r>
                            </m:e>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𝐹</m:t>
                                  </m:r>
                                </m:e>
                                <m:sub>
                                  <m:r>
                                    <a:rPr lang="en-US" sz="1100" b="0" i="1">
                                      <a:latin typeface="Cambria Math" panose="02040503050406030204" pitchFamily="18" charset="0"/>
                                      <a:ea typeface="Cambria Math" panose="02040503050406030204" pitchFamily="18" charset="0"/>
                                    </a:rPr>
                                    <m:t>𝑟</m:t>
                                  </m:r>
                                </m:sub>
                              </m:sSub>
                              <m:r>
                                <a:rPr lang="en-US" sz="1100" b="0" i="1">
                                  <a:latin typeface="Cambria Math" panose="02040503050406030204" pitchFamily="18" charset="0"/>
                                  <a:ea typeface="Cambria Math" panose="02040503050406030204" pitchFamily="18" charset="0"/>
                                </a:rPr>
                                <m:t>≤0.8</m:t>
                              </m:r>
                            </m:e>
                          </m:mr>
                          <m:mr>
                            <m:e>
                              <m:r>
                                <a:rPr lang="en-US" sz="1100" b="0" i="1">
                                  <a:latin typeface="Cambria Math" panose="02040503050406030204" pitchFamily="18" charset="0"/>
                                  <a:ea typeface="Cambria Math" panose="02040503050406030204" pitchFamily="18" charset="0"/>
                                </a:rPr>
                                <m:t>3.0</m:t>
                              </m:r>
                              <m:r>
                                <a:rPr lang="en-US" sz="1100" b="0" i="1">
                                  <a:latin typeface="Cambria Math" panose="02040503050406030204" pitchFamily="18" charset="0"/>
                                  <a:ea typeface="Cambria Math" panose="02040503050406030204" pitchFamily="18" charset="0"/>
                                </a:rPr>
                                <m:t>𝑎</m:t>
                              </m:r>
                            </m:e>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𝐹</m:t>
                                  </m:r>
                                </m:e>
                                <m:sub>
                                  <m:r>
                                    <a:rPr lang="en-US" sz="1100" b="0" i="1">
                                      <a:latin typeface="Cambria Math" panose="02040503050406030204" pitchFamily="18" charset="0"/>
                                      <a:ea typeface="Cambria Math" panose="02040503050406030204" pitchFamily="18" charset="0"/>
                                    </a:rPr>
                                    <m:t>𝑟</m:t>
                                  </m:r>
                                </m:sub>
                              </m:sSub>
                              <m:r>
                                <a:rPr lang="en-US" sz="1100" b="0" i="1">
                                  <a:latin typeface="Cambria Math" panose="02040503050406030204" pitchFamily="18" charset="0"/>
                                  <a:ea typeface="Cambria Math" panose="02040503050406030204" pitchFamily="18" charset="0"/>
                                </a:rPr>
                                <m:t>&gt;0.8</m:t>
                              </m:r>
                            </m:e>
                          </m:mr>
                        </m:m>
                      </m:e>
                    </m:d>
                  </m:oMath>
                </m:oMathPara>
              </a14:m>
              <a:endParaRPr lang="en-US" sz="1100"/>
            </a:p>
          </xdr:txBody>
        </xdr:sp>
      </mc:Choice>
      <mc:Fallback xmlns="">
        <xdr:sp macro="" textlink="">
          <xdr:nvSpPr>
            <xdr:cNvPr id="9" name="TextBox 8">
              <a:extLst>
                <a:ext uri="{FF2B5EF4-FFF2-40B4-BE49-F238E27FC236}">
                  <a16:creationId xmlns:a16="http://schemas.microsoft.com/office/drawing/2014/main" id="{6CE51E51-4B46-4806-AC9F-E34D2627213E}"/>
                </a:ext>
              </a:extLst>
            </xdr:cNvPr>
            <xdr:cNvSpPr txBox="1"/>
          </xdr:nvSpPr>
          <xdr:spPr>
            <a:xfrm>
              <a:off x="3602355" y="25976580"/>
              <a:ext cx="1310102" cy="3776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a:t>
              </a:r>
              <a:r>
                <a:rPr lang="en-US" sz="1100" b="0" i="0">
                  <a:latin typeface="Cambria Math" panose="02040503050406030204" pitchFamily="18" charset="0"/>
                  <a:ea typeface="Cambria Math" panose="02040503050406030204" pitchFamily="18" charset="0"/>
                </a:rPr>
                <a:t>≤{■8(2.4𝑎&amp;𝐹_𝑟≤0.8@3.0𝑎&amp;𝐹_𝑟&gt;0.8)┤</a:t>
              </a:r>
              <a:endParaRPr lang="en-US" sz="1100"/>
            </a:p>
          </xdr:txBody>
        </xdr:sp>
      </mc:Fallback>
    </mc:AlternateContent>
    <xdr:clientData/>
  </xdr:oneCellAnchor>
  <xdr:twoCellAnchor>
    <xdr:from>
      <xdr:col>8</xdr:col>
      <xdr:colOff>573107</xdr:colOff>
      <xdr:row>0</xdr:row>
      <xdr:rowOff>96654</xdr:rowOff>
    </xdr:from>
    <xdr:to>
      <xdr:col>13</xdr:col>
      <xdr:colOff>4354</xdr:colOff>
      <xdr:row>0</xdr:row>
      <xdr:rowOff>393834</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4906982" y="96654"/>
          <a:ext cx="2107772"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a:solidFill>
                <a:schemeClr val="tx2">
                  <a:lumMod val="40000"/>
                  <a:lumOff val="60000"/>
                </a:schemeClr>
              </a:solidFill>
              <a:latin typeface="Franklin Gothic Demi" panose="020B0703020102020204" pitchFamily="34" charset="0"/>
            </a:rPr>
            <a:t>[Last Revised </a:t>
          </a:r>
          <a:r>
            <a:rPr kumimoji="0" lang="en-US" sz="1200" b="0" i="0" u="none" strike="noStrike" kern="0" cap="none" spc="0" normalizeH="0" baseline="0" noProof="0">
              <a:ln>
                <a:noFill/>
              </a:ln>
              <a:solidFill>
                <a:srgbClr val="44546A">
                  <a:lumMod val="40000"/>
                  <a:lumOff val="60000"/>
                </a:srgbClr>
              </a:solidFill>
              <a:effectLst/>
              <a:uLnTx/>
              <a:uFillTx/>
              <a:latin typeface="Franklin Gothic Demi" panose="020B0703020102020204" pitchFamily="34" charset="0"/>
              <a:ea typeface="+mn-ea"/>
              <a:cs typeface="+mn-cs"/>
            </a:rPr>
            <a:t>05-31-2024</a:t>
          </a:r>
          <a:r>
            <a:rPr lang="en-US" sz="1200" baseline="0">
              <a:solidFill>
                <a:schemeClr val="tx2">
                  <a:lumMod val="40000"/>
                  <a:lumOff val="60000"/>
                </a:schemeClr>
              </a:solidFill>
              <a:latin typeface="Franklin Gothic Demi" panose="020B0703020102020204" pitchFamily="34" charset="0"/>
            </a:rPr>
            <a:t>]</a:t>
          </a:r>
          <a:endParaRPr lang="en-US" sz="1200">
            <a:solidFill>
              <a:schemeClr val="tx2">
                <a:lumMod val="40000"/>
                <a:lumOff val="60000"/>
              </a:schemeClr>
            </a:solidFill>
            <a:latin typeface="Franklin Gothic Demi" panose="020B0703020102020204" pitchFamily="34" charset="0"/>
          </a:endParaRPr>
        </a:p>
      </xdr:txBody>
    </xdr:sp>
    <xdr:clientData/>
  </xdr:twoCellAnchor>
  <xdr:twoCellAnchor editAs="oneCell">
    <xdr:from>
      <xdr:col>17</xdr:col>
      <xdr:colOff>123825</xdr:colOff>
      <xdr:row>34</xdr:row>
      <xdr:rowOff>142875</xdr:rowOff>
    </xdr:from>
    <xdr:to>
      <xdr:col>23</xdr:col>
      <xdr:colOff>490220</xdr:colOff>
      <xdr:row>55</xdr:row>
      <xdr:rowOff>7401</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2"/>
        <a:stretch>
          <a:fillRect/>
        </a:stretch>
      </xdr:blipFill>
      <xdr:spPr>
        <a:xfrm>
          <a:off x="9866539" y="8143875"/>
          <a:ext cx="4344761" cy="5220660"/>
        </a:xfrm>
        <a:prstGeom prst="rect">
          <a:avLst/>
        </a:prstGeom>
      </xdr:spPr>
    </xdr:pic>
    <xdr:clientData/>
  </xdr:twoCellAnchor>
  <xdr:twoCellAnchor editAs="oneCell">
    <xdr:from>
      <xdr:col>17</xdr:col>
      <xdr:colOff>123826</xdr:colOff>
      <xdr:row>149</xdr:row>
      <xdr:rowOff>114300</xdr:rowOff>
    </xdr:from>
    <xdr:to>
      <xdr:col>25</xdr:col>
      <xdr:colOff>226696</xdr:colOff>
      <xdr:row>159</xdr:row>
      <xdr:rowOff>172217</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a:stretch>
          <a:fillRect/>
        </a:stretch>
      </xdr:blipFill>
      <xdr:spPr>
        <a:xfrm>
          <a:off x="9496426" y="34413825"/>
          <a:ext cx="5438774" cy="2522987"/>
        </a:xfrm>
        <a:prstGeom prst="rect">
          <a:avLst/>
        </a:prstGeom>
      </xdr:spPr>
    </xdr:pic>
    <xdr:clientData/>
  </xdr:twoCellAnchor>
  <xdr:twoCellAnchor editAs="oneCell">
    <xdr:from>
      <xdr:col>17</xdr:col>
      <xdr:colOff>404812</xdr:colOff>
      <xdr:row>98</xdr:row>
      <xdr:rowOff>35719</xdr:rowOff>
    </xdr:from>
    <xdr:to>
      <xdr:col>25</xdr:col>
      <xdr:colOff>380433</xdr:colOff>
      <xdr:row>107</xdr:row>
      <xdr:rowOff>259555</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4"/>
        <a:stretch>
          <a:fillRect/>
        </a:stretch>
      </xdr:blipFill>
      <xdr:spPr>
        <a:xfrm>
          <a:off x="10489406" y="25062657"/>
          <a:ext cx="5309620" cy="2476499"/>
        </a:xfrm>
        <a:prstGeom prst="rect">
          <a:avLst/>
        </a:prstGeom>
      </xdr:spPr>
    </xdr:pic>
    <xdr:clientData/>
  </xdr:twoCellAnchor>
  <xdr:twoCellAnchor editAs="oneCell">
    <xdr:from>
      <xdr:col>17</xdr:col>
      <xdr:colOff>211931</xdr:colOff>
      <xdr:row>62</xdr:row>
      <xdr:rowOff>201841</xdr:rowOff>
    </xdr:from>
    <xdr:to>
      <xdr:col>25</xdr:col>
      <xdr:colOff>442213</xdr:colOff>
      <xdr:row>73</xdr:row>
      <xdr:rowOff>35718</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5"/>
        <a:stretch>
          <a:fillRect/>
        </a:stretch>
      </xdr:blipFill>
      <xdr:spPr>
        <a:xfrm>
          <a:off x="10296525" y="16334810"/>
          <a:ext cx="5564281" cy="2584221"/>
        </a:xfrm>
        <a:prstGeom prst="rect">
          <a:avLst/>
        </a:prstGeom>
      </xdr:spPr>
    </xdr:pic>
    <xdr:clientData/>
  </xdr:twoCellAnchor>
  <xdr:twoCellAnchor editAs="oneCell">
    <xdr:from>
      <xdr:col>26</xdr:col>
      <xdr:colOff>82825</xdr:colOff>
      <xdr:row>35</xdr:row>
      <xdr:rowOff>41414</xdr:rowOff>
    </xdr:from>
    <xdr:to>
      <xdr:col>33</xdr:col>
      <xdr:colOff>114739</xdr:colOff>
      <xdr:row>51</xdr:row>
      <xdr:rowOff>17156</xdr:rowOff>
    </xdr:to>
    <xdr:pic>
      <xdr:nvPicPr>
        <xdr:cNvPr id="15" name="Picture 14" descr="A diagram of a variety of sand types&#10;&#10;Description automatically generated with medium confidence">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811499" y="8605631"/>
          <a:ext cx="4272609" cy="396092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mc:AlternateContent xmlns:mc="http://schemas.openxmlformats.org/markup-compatibility/2006">
    <mc:Choice xmlns:a14="http://schemas.microsoft.com/office/drawing/2010/main" Requires="a14">
      <xdr:twoCellAnchor editAs="oneCell">
        <xdr:from>
          <xdr:col>1</xdr:col>
          <xdr:colOff>556260</xdr:colOff>
          <xdr:row>26</xdr:row>
          <xdr:rowOff>30480</xdr:rowOff>
        </xdr:from>
        <xdr:to>
          <xdr:col>4</xdr:col>
          <xdr:colOff>0</xdr:colOff>
          <xdr:row>26</xdr:row>
          <xdr:rowOff>236220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22</xdr:col>
      <xdr:colOff>154783</xdr:colOff>
      <xdr:row>118</xdr:row>
      <xdr:rowOff>214313</xdr:rowOff>
    </xdr:from>
    <xdr:to>
      <xdr:col>27</xdr:col>
      <xdr:colOff>507206</xdr:colOff>
      <xdr:row>129</xdr:row>
      <xdr:rowOff>18133</xdr:rowOff>
    </xdr:to>
    <xdr:pic>
      <xdr:nvPicPr>
        <xdr:cNvPr id="22" name="Picture 21">
          <a:extLst>
            <a:ext uri="{FF2B5EF4-FFF2-40B4-BE49-F238E27FC236}">
              <a16:creationId xmlns:a16="http://schemas.microsoft.com/office/drawing/2014/main" id="{00000000-0008-0000-0200-000016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825" b="6789"/>
        <a:stretch/>
      </xdr:blipFill>
      <xdr:spPr>
        <a:xfrm>
          <a:off x="13423108" y="30399038"/>
          <a:ext cx="3590924" cy="2527971"/>
        </a:xfrm>
        <a:prstGeom prst="rect">
          <a:avLst/>
        </a:prstGeom>
      </xdr:spPr>
    </xdr:pic>
    <xdr:clientData/>
  </xdr:twoCellAnchor>
  <xdr:twoCellAnchor editAs="oneCell">
    <xdr:from>
      <xdr:col>16</xdr:col>
      <xdr:colOff>576261</xdr:colOff>
      <xdr:row>142</xdr:row>
      <xdr:rowOff>61914</xdr:rowOff>
    </xdr:from>
    <xdr:to>
      <xdr:col>20</xdr:col>
      <xdr:colOff>109537</xdr:colOff>
      <xdr:row>144</xdr:row>
      <xdr:rowOff>77153</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186986" y="36171189"/>
          <a:ext cx="2076451" cy="510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424031</xdr:colOff>
      <xdr:row>43</xdr:row>
      <xdr:rowOff>27343</xdr:rowOff>
    </xdr:from>
    <xdr:ext cx="1052019" cy="211468"/>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14581" y="11047768"/>
              <a:ext cx="1052019" cy="211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𝑉</m:t>
                        </m:r>
                      </m:e>
                      <m:sub>
                        <m:r>
                          <a:rPr lang="en-US" sz="1100" b="0" i="1">
                            <a:latin typeface="Cambria Math" panose="02040503050406030204" pitchFamily="18" charset="0"/>
                          </a:rPr>
                          <m:t>𝐶</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𝑢</m:t>
                        </m:r>
                      </m:sub>
                    </m:sSub>
                    <m:sSup>
                      <m:sSupPr>
                        <m:ctrlPr>
                          <a:rPr lang="en-US" sz="1100" b="0" i="1">
                            <a:latin typeface="Cambria Math" panose="02040503050406030204" pitchFamily="18" charset="0"/>
                          </a:rPr>
                        </m:ctrlPr>
                      </m:sSupPr>
                      <m:e>
                        <m:r>
                          <a:rPr lang="en-US" sz="1100" b="0" i="1">
                            <a:latin typeface="Cambria Math" panose="02040503050406030204" pitchFamily="18" charset="0"/>
                          </a:rPr>
                          <m:t>𝑦</m:t>
                        </m:r>
                      </m:e>
                      <m:sup>
                        <m:r>
                          <a:rPr lang="en-US" sz="1100" b="0" i="1">
                            <a:latin typeface="Cambria Math" panose="02040503050406030204" pitchFamily="18" charset="0"/>
                          </a:rPr>
                          <m:t>1/6</m:t>
                        </m:r>
                      </m:sup>
                    </m:sSup>
                    <m:sSubSup>
                      <m:sSubSupPr>
                        <m:ctrlPr>
                          <a:rPr lang="en-US" sz="1100" b="0" i="1">
                            <a:latin typeface="Cambria Math" panose="02040503050406030204" pitchFamily="18" charset="0"/>
                          </a:rPr>
                        </m:ctrlPr>
                      </m:sSubSupPr>
                      <m:e>
                        <m:r>
                          <a:rPr lang="en-US" sz="1100" b="0" i="1">
                            <a:latin typeface="Cambria Math" panose="02040503050406030204" pitchFamily="18" charset="0"/>
                          </a:rPr>
                          <m:t>𝐷</m:t>
                        </m:r>
                      </m:e>
                      <m:sub>
                        <m:r>
                          <a:rPr lang="en-US" sz="1100" b="0" i="1">
                            <a:latin typeface="Cambria Math" panose="02040503050406030204" pitchFamily="18" charset="0"/>
                          </a:rPr>
                          <m:t>50</m:t>
                        </m:r>
                      </m:sub>
                      <m:sup>
                        <m:r>
                          <a:rPr lang="en-US" sz="1100" b="0" i="1">
                            <a:latin typeface="Cambria Math" panose="02040503050406030204" pitchFamily="18" charset="0"/>
                          </a:rPr>
                          <m:t>1/3</m:t>
                        </m:r>
                      </m:sup>
                    </m:sSubSup>
                  </m:oMath>
                </m:oMathPara>
              </a14:m>
              <a:endParaRPr lang="en-US" sz="1100"/>
            </a:p>
          </xdr:txBody>
        </xdr:sp>
      </mc:Choice>
      <mc:Fallback xmlns="">
        <xdr:sp macro="" textlink="">
          <xdr:nvSpPr>
            <xdr:cNvPr id="2" name="TextBox 1">
              <a:extLst>
                <a:ext uri="{FF2B5EF4-FFF2-40B4-BE49-F238E27FC236}">
                  <a16:creationId xmlns:a16="http://schemas.microsoft.com/office/drawing/2014/main" id="{ACC9F9D7-CEB5-43C0-A673-3D2F642A2EBC}"/>
                </a:ext>
              </a:extLst>
            </xdr:cNvPr>
            <xdr:cNvSpPr txBox="1"/>
          </xdr:nvSpPr>
          <xdr:spPr>
            <a:xfrm>
              <a:off x="1014581" y="11047768"/>
              <a:ext cx="1052019" cy="211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𝑉_𝐶=𝐾_𝑢 𝑦^(1/6) 𝐷_50^(1/3)</a:t>
              </a:r>
              <a:endParaRPr lang="en-US" sz="1100"/>
            </a:p>
          </xdr:txBody>
        </xdr:sp>
      </mc:Fallback>
    </mc:AlternateContent>
    <xdr:clientData/>
  </xdr:oneCellAnchor>
  <xdr:oneCellAnchor>
    <xdr:from>
      <xdr:col>1</xdr:col>
      <xdr:colOff>488577</xdr:colOff>
      <xdr:row>60</xdr:row>
      <xdr:rowOff>31377</xdr:rowOff>
    </xdr:from>
    <xdr:ext cx="1332865" cy="42062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079127" y="15538077"/>
              <a:ext cx="1332865" cy="42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1</m:t>
                            </m:r>
                          </m:sub>
                        </m:sSub>
                      </m:den>
                    </m:f>
                    <m:r>
                      <a:rPr lang="en-US" sz="1100" b="0" i="1">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𝑄</m:t>
                                    </m:r>
                                  </m:e>
                                  <m:sub>
                                    <m:r>
                                      <a:rPr lang="en-US" sz="1100" b="0" i="1">
                                        <a:solidFill>
                                          <a:schemeClr val="tx1"/>
                                        </a:solidFill>
                                        <a:effectLst/>
                                        <a:latin typeface="Cambria Math" panose="02040503050406030204" pitchFamily="18" charset="0"/>
                                        <a:ea typeface="+mn-ea"/>
                                        <a:cs typeface="+mn-cs"/>
                                      </a:rPr>
                                      <m:t>2</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𝑄</m:t>
                                    </m:r>
                                  </m:e>
                                  <m:sub>
                                    <m:r>
                                      <a:rPr lang="en-US" sz="1100" b="0" i="1">
                                        <a:solidFill>
                                          <a:schemeClr val="tx1"/>
                                        </a:solidFill>
                                        <a:effectLst/>
                                        <a:latin typeface="Cambria Math" panose="02040503050406030204" pitchFamily="18" charset="0"/>
                                        <a:ea typeface="+mn-ea"/>
                                        <a:cs typeface="+mn-cs"/>
                                      </a:rPr>
                                      <m:t>1</m:t>
                                    </m:r>
                                  </m:sub>
                                </m:sSub>
                              </m:den>
                            </m:f>
                          </m:e>
                        </m:d>
                      </m:e>
                      <m:sup>
                        <m:r>
                          <a:rPr lang="en-US" sz="1100" b="0" i="1">
                            <a:latin typeface="Cambria Math" panose="02040503050406030204" pitchFamily="18" charset="0"/>
                          </a:rPr>
                          <m:t>6/7</m:t>
                        </m:r>
                      </m:sup>
                    </m:sSup>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2</m:t>
                                    </m:r>
                                  </m:sub>
                                </m:sSub>
                              </m:den>
                            </m:f>
                          </m:e>
                        </m:d>
                      </m:e>
                      <m:sup>
                        <m:sSub>
                          <m:sSubPr>
                            <m:ctrlPr>
                              <a:rPr lang="en-US" sz="1100" b="0" i="1">
                                <a:latin typeface="Cambria Math" panose="02040503050406030204" pitchFamily="18" charset="0"/>
                              </a:rPr>
                            </m:ctrlPr>
                          </m:sSubPr>
                          <m:e>
                            <m:r>
                              <a:rPr lang="en-US" sz="1100" b="0" i="1">
                                <a:latin typeface="Cambria Math" panose="02040503050406030204" pitchFamily="18" charset="0"/>
                              </a:rPr>
                              <m:t>𝑘</m:t>
                            </m:r>
                          </m:e>
                          <m:sub>
                            <m:r>
                              <a:rPr lang="en-US" sz="1100" b="0" i="1">
                                <a:latin typeface="Cambria Math" panose="02040503050406030204" pitchFamily="18" charset="0"/>
                              </a:rPr>
                              <m:t>1</m:t>
                            </m:r>
                          </m:sub>
                        </m:sSub>
                      </m:sup>
                    </m:sSup>
                  </m:oMath>
                </m:oMathPara>
              </a14:m>
              <a:endParaRPr lang="en-US" sz="1100"/>
            </a:p>
          </xdr:txBody>
        </xdr:sp>
      </mc:Choice>
      <mc:Fallback xmlns="">
        <xdr:sp macro="" textlink="">
          <xdr:nvSpPr>
            <xdr:cNvPr id="3" name="TextBox 2">
              <a:extLst>
                <a:ext uri="{FF2B5EF4-FFF2-40B4-BE49-F238E27FC236}">
                  <a16:creationId xmlns:a16="http://schemas.microsoft.com/office/drawing/2014/main" id="{DD56C6A4-6D0F-4228-B18B-132EE2C5AD0B}"/>
                </a:ext>
              </a:extLst>
            </xdr:cNvPr>
            <xdr:cNvSpPr txBox="1"/>
          </xdr:nvSpPr>
          <xdr:spPr>
            <a:xfrm>
              <a:off x="1079127" y="15538077"/>
              <a:ext cx="1332865" cy="42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𝑦_2/𝑦_1 =</a:t>
              </a:r>
              <a:r>
                <a:rPr lang="en-US" sz="1100" b="0" i="0">
                  <a:solidFill>
                    <a:schemeClr val="tx1"/>
                  </a:solidFill>
                  <a:effectLst/>
                  <a:latin typeface="Cambria Math" panose="02040503050406030204" pitchFamily="18" charset="0"/>
                  <a:ea typeface="+mn-ea"/>
                  <a:cs typeface="+mn-cs"/>
                </a:rPr>
                <a:t>(𝑄_2/𝑄_1 )^(</a:t>
              </a:r>
              <a:r>
                <a:rPr lang="en-US" sz="1100" b="0" i="0">
                  <a:latin typeface="Cambria Math" panose="02040503050406030204" pitchFamily="18" charset="0"/>
                </a:rPr>
                <a:t>6/7) </a:t>
              </a:r>
              <a:r>
                <a:rPr lang="en-US" sz="1100" b="0" i="0">
                  <a:solidFill>
                    <a:schemeClr val="tx1"/>
                  </a:solidFill>
                  <a:effectLst/>
                  <a:latin typeface="Cambria Math" panose="02040503050406030204" pitchFamily="18" charset="0"/>
                  <a:ea typeface="+mn-ea"/>
                  <a:cs typeface="+mn-cs"/>
                </a:rPr>
                <a:t>(𝑊_1/𝑊_2 )^(</a:t>
              </a:r>
              <a:r>
                <a:rPr lang="en-US" sz="1100" b="0" i="0">
                  <a:latin typeface="Cambria Math" panose="02040503050406030204" pitchFamily="18" charset="0"/>
                </a:rPr>
                <a:t>𝑘_1 )</a:t>
              </a:r>
              <a:endParaRPr lang="en-US" sz="1100"/>
            </a:p>
          </xdr:txBody>
        </xdr:sp>
      </mc:Fallback>
    </mc:AlternateContent>
    <xdr:clientData/>
  </xdr:oneCellAnchor>
  <xdr:oneCellAnchor>
    <xdr:from>
      <xdr:col>5</xdr:col>
      <xdr:colOff>402067</xdr:colOff>
      <xdr:row>60</xdr:row>
      <xdr:rowOff>142988</xdr:rowOff>
    </xdr:from>
    <xdr:ext cx="788164" cy="172227"/>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2964292" y="15649688"/>
              <a:ext cx="788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0</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00E74FAF-6B19-4464-9921-530409E25981}"/>
                </a:ext>
              </a:extLst>
            </xdr:cNvPr>
            <xdr:cNvSpPr txBox="1"/>
          </xdr:nvSpPr>
          <xdr:spPr>
            <a:xfrm>
              <a:off x="2964292" y="15649688"/>
              <a:ext cx="788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𝑦_𝑠=𝑦_2−𝑦_0</a:t>
              </a:r>
              <a:endParaRPr lang="en-US" sz="1100"/>
            </a:p>
          </xdr:txBody>
        </xdr:sp>
      </mc:Fallback>
    </mc:AlternateContent>
    <xdr:clientData/>
  </xdr:oneCellAnchor>
  <xdr:twoCellAnchor editAs="oneCell">
    <xdr:from>
      <xdr:col>0</xdr:col>
      <xdr:colOff>0</xdr:colOff>
      <xdr:row>1</xdr:row>
      <xdr:rowOff>3466</xdr:rowOff>
    </xdr:from>
    <xdr:to>
      <xdr:col>3</xdr:col>
      <xdr:colOff>399168</xdr:colOff>
      <xdr:row>8</xdr:row>
      <xdr:rowOff>996</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12" t="27735" r="2511" b="38374"/>
        <a:stretch/>
      </xdr:blipFill>
      <xdr:spPr bwMode="auto">
        <a:xfrm>
          <a:off x="0" y="432091"/>
          <a:ext cx="1780293" cy="173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573107</xdr:colOff>
      <xdr:row>0</xdr:row>
      <xdr:rowOff>96654</xdr:rowOff>
    </xdr:from>
    <xdr:to>
      <xdr:col>13</xdr:col>
      <xdr:colOff>4354</xdr:colOff>
      <xdr:row>0</xdr:row>
      <xdr:rowOff>393834</xdr:rowOff>
    </xdr:to>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4906982" y="96654"/>
          <a:ext cx="2755472" cy="297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a:solidFill>
                <a:schemeClr val="tx2">
                  <a:lumMod val="40000"/>
                  <a:lumOff val="60000"/>
                </a:schemeClr>
              </a:solidFill>
              <a:latin typeface="Franklin Gothic Demi" panose="020B0703020102020204" pitchFamily="34" charset="0"/>
            </a:rPr>
            <a:t>[Last Revised </a:t>
          </a:r>
          <a:r>
            <a:rPr kumimoji="0" lang="en-US" sz="1200" b="0" i="0" u="none" strike="noStrike" kern="0" cap="none" spc="0" normalizeH="0" baseline="0" noProof="0">
              <a:ln>
                <a:noFill/>
              </a:ln>
              <a:solidFill>
                <a:srgbClr val="44546A">
                  <a:lumMod val="40000"/>
                  <a:lumOff val="60000"/>
                </a:srgbClr>
              </a:solidFill>
              <a:effectLst/>
              <a:uLnTx/>
              <a:uFillTx/>
              <a:latin typeface="Franklin Gothic Demi" panose="020B0703020102020204" pitchFamily="34" charset="0"/>
              <a:ea typeface="+mn-ea"/>
              <a:cs typeface="+mn-cs"/>
            </a:rPr>
            <a:t>05-31-2024</a:t>
          </a:r>
          <a:r>
            <a:rPr lang="en-US" sz="1200" baseline="0">
              <a:solidFill>
                <a:schemeClr val="tx2">
                  <a:lumMod val="40000"/>
                  <a:lumOff val="60000"/>
                </a:schemeClr>
              </a:solidFill>
              <a:latin typeface="Franklin Gothic Demi" panose="020B0703020102020204" pitchFamily="34" charset="0"/>
            </a:rPr>
            <a:t>]</a:t>
          </a:r>
          <a:endParaRPr lang="en-US" sz="1200">
            <a:solidFill>
              <a:schemeClr val="tx2">
                <a:lumMod val="40000"/>
                <a:lumOff val="60000"/>
              </a:schemeClr>
            </a:solidFill>
            <a:latin typeface="Franklin Gothic Demi" panose="020B0703020102020204" pitchFamily="34" charset="0"/>
          </a:endParaRPr>
        </a:p>
      </xdr:txBody>
    </xdr:sp>
    <xdr:clientData/>
  </xdr:twoCellAnchor>
  <xdr:twoCellAnchor editAs="oneCell">
    <xdr:from>
      <xdr:col>22</xdr:col>
      <xdr:colOff>183355</xdr:colOff>
      <xdr:row>117</xdr:row>
      <xdr:rowOff>50009</xdr:rowOff>
    </xdr:from>
    <xdr:to>
      <xdr:col>27</xdr:col>
      <xdr:colOff>103346</xdr:colOff>
      <xdr:row>126</xdr:row>
      <xdr:rowOff>125474</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825" b="6789"/>
        <a:stretch/>
      </xdr:blipFill>
      <xdr:spPr>
        <a:xfrm>
          <a:off x="13565980" y="29732290"/>
          <a:ext cx="3174207" cy="2325746"/>
        </a:xfrm>
        <a:prstGeom prst="rect">
          <a:avLst/>
        </a:prstGeom>
      </xdr:spPr>
    </xdr:pic>
    <xdr:clientData/>
  </xdr:twoCellAnchor>
  <xdr:twoCellAnchor editAs="oneCell">
    <xdr:from>
      <xdr:col>17</xdr:col>
      <xdr:colOff>123825</xdr:colOff>
      <xdr:row>34</xdr:row>
      <xdr:rowOff>142875</xdr:rowOff>
    </xdr:from>
    <xdr:to>
      <xdr:col>23</xdr:col>
      <xdr:colOff>589280</xdr:colOff>
      <xdr:row>55</xdr:row>
      <xdr:rowOff>11211</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10144125" y="8715375"/>
          <a:ext cx="4347844" cy="5284251"/>
        </a:xfrm>
        <a:prstGeom prst="rect">
          <a:avLst/>
        </a:prstGeom>
      </xdr:spPr>
    </xdr:pic>
    <xdr:clientData/>
  </xdr:twoCellAnchor>
  <xdr:twoCellAnchor editAs="oneCell">
    <xdr:from>
      <xdr:col>17</xdr:col>
      <xdr:colOff>445295</xdr:colOff>
      <xdr:row>149</xdr:row>
      <xdr:rowOff>54769</xdr:rowOff>
    </xdr:from>
    <xdr:to>
      <xdr:col>25</xdr:col>
      <xdr:colOff>647224</xdr:colOff>
      <xdr:row>159</xdr:row>
      <xdr:rowOff>112685</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stretch>
          <a:fillRect/>
        </a:stretch>
      </xdr:blipFill>
      <xdr:spPr>
        <a:xfrm>
          <a:off x="10529889" y="37738050"/>
          <a:ext cx="5436869" cy="2558229"/>
        </a:xfrm>
        <a:prstGeom prst="rect">
          <a:avLst/>
        </a:prstGeom>
      </xdr:spPr>
    </xdr:pic>
    <xdr:clientData/>
  </xdr:twoCellAnchor>
  <xdr:twoCellAnchor editAs="oneCell">
    <xdr:from>
      <xdr:col>17</xdr:col>
      <xdr:colOff>390525</xdr:colOff>
      <xdr:row>63</xdr:row>
      <xdr:rowOff>11341</xdr:rowOff>
    </xdr:from>
    <xdr:to>
      <xdr:col>25</xdr:col>
      <xdr:colOff>247650</xdr:colOff>
      <xdr:row>72</xdr:row>
      <xdr:rowOff>131549</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5"/>
        <a:stretch>
          <a:fillRect/>
        </a:stretch>
      </xdr:blipFill>
      <xdr:spPr>
        <a:xfrm>
          <a:off x="10475119" y="16394341"/>
          <a:ext cx="5095875" cy="2366679"/>
        </a:xfrm>
        <a:prstGeom prst="rect">
          <a:avLst/>
        </a:prstGeom>
      </xdr:spPr>
    </xdr:pic>
    <xdr:clientData/>
  </xdr:twoCellAnchor>
  <xdr:twoCellAnchor editAs="oneCell">
    <xdr:from>
      <xdr:col>26</xdr:col>
      <xdr:colOff>82825</xdr:colOff>
      <xdr:row>35</xdr:row>
      <xdr:rowOff>41414</xdr:rowOff>
    </xdr:from>
    <xdr:to>
      <xdr:col>33</xdr:col>
      <xdr:colOff>114738</xdr:colOff>
      <xdr:row>51</xdr:row>
      <xdr:rowOff>17156</xdr:rowOff>
    </xdr:to>
    <xdr:pic>
      <xdr:nvPicPr>
        <xdr:cNvPr id="17" name="Picture 16" descr="A diagram of a variety of sand types&#10;&#10;Description automatically generated with medium confidence">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6046725" y="9080639"/>
          <a:ext cx="4289588" cy="39381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mc:AlternateContent xmlns:mc="http://schemas.openxmlformats.org/markup-compatibility/2006">
    <mc:Choice xmlns:a14="http://schemas.microsoft.com/office/drawing/2010/main" Requires="a14">
      <xdr:twoCellAnchor editAs="oneCell">
        <xdr:from>
          <xdr:col>1</xdr:col>
          <xdr:colOff>556260</xdr:colOff>
          <xdr:row>26</xdr:row>
          <xdr:rowOff>30480</xdr:rowOff>
        </xdr:from>
        <xdr:to>
          <xdr:col>4</xdr:col>
          <xdr:colOff>0</xdr:colOff>
          <xdr:row>26</xdr:row>
          <xdr:rowOff>236220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3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1</xdr:col>
      <xdr:colOff>488577</xdr:colOff>
      <xdr:row>60</xdr:row>
      <xdr:rowOff>31377</xdr:rowOff>
    </xdr:from>
    <xdr:ext cx="1332865" cy="420628"/>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1079127" y="15538077"/>
              <a:ext cx="1332865" cy="42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m:t>
                            </m:r>
                          </m:sub>
                        </m:sSub>
                      </m:num>
                      <m:den>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1</m:t>
                            </m:r>
                          </m:sub>
                        </m:sSub>
                      </m:den>
                    </m:f>
                    <m:r>
                      <a:rPr lang="en-US" sz="1100" b="0" i="1">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𝑄</m:t>
                                    </m:r>
                                  </m:e>
                                  <m:sub>
                                    <m:r>
                                      <a:rPr lang="en-US" sz="1100" b="0" i="1">
                                        <a:solidFill>
                                          <a:schemeClr val="tx1"/>
                                        </a:solidFill>
                                        <a:effectLst/>
                                        <a:latin typeface="Cambria Math" panose="02040503050406030204" pitchFamily="18" charset="0"/>
                                        <a:ea typeface="+mn-ea"/>
                                        <a:cs typeface="+mn-cs"/>
                                      </a:rPr>
                                      <m:t>2</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𝑄</m:t>
                                    </m:r>
                                  </m:e>
                                  <m:sub>
                                    <m:r>
                                      <a:rPr lang="en-US" sz="1100" b="0" i="1">
                                        <a:solidFill>
                                          <a:schemeClr val="tx1"/>
                                        </a:solidFill>
                                        <a:effectLst/>
                                        <a:latin typeface="Cambria Math" panose="02040503050406030204" pitchFamily="18" charset="0"/>
                                        <a:ea typeface="+mn-ea"/>
                                        <a:cs typeface="+mn-cs"/>
                                      </a:rPr>
                                      <m:t>1</m:t>
                                    </m:r>
                                  </m:sub>
                                </m:sSub>
                              </m:den>
                            </m:f>
                          </m:e>
                        </m:d>
                      </m:e>
                      <m:sup>
                        <m:r>
                          <a:rPr lang="en-US" sz="1100" b="0" i="1">
                            <a:latin typeface="Cambria Math" panose="02040503050406030204" pitchFamily="18" charset="0"/>
                          </a:rPr>
                          <m:t>6/7</m:t>
                        </m:r>
                      </m:sup>
                    </m:sSup>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2</m:t>
                                    </m:r>
                                  </m:sub>
                                </m:sSub>
                              </m:den>
                            </m:f>
                          </m:e>
                        </m:d>
                      </m:e>
                      <m:sup>
                        <m:sSub>
                          <m:sSubPr>
                            <m:ctrlPr>
                              <a:rPr lang="en-US" sz="1100" b="0" i="1">
                                <a:latin typeface="Cambria Math" panose="02040503050406030204" pitchFamily="18" charset="0"/>
                              </a:rPr>
                            </m:ctrlPr>
                          </m:sSubPr>
                          <m:e>
                            <m:r>
                              <a:rPr lang="en-US" sz="1100" b="0" i="1">
                                <a:latin typeface="Cambria Math" panose="02040503050406030204" pitchFamily="18" charset="0"/>
                              </a:rPr>
                              <m:t>𝑘</m:t>
                            </m:r>
                          </m:e>
                          <m:sub>
                            <m:r>
                              <a:rPr lang="en-US" sz="1100" b="0" i="1">
                                <a:latin typeface="Cambria Math" panose="02040503050406030204" pitchFamily="18" charset="0"/>
                              </a:rPr>
                              <m:t>1</m:t>
                            </m:r>
                          </m:sub>
                        </m:sSub>
                      </m:sup>
                    </m:sSup>
                  </m:oMath>
                </m:oMathPara>
              </a14:m>
              <a:endParaRPr lang="en-US" sz="1100"/>
            </a:p>
          </xdr:txBody>
        </xdr:sp>
      </mc:Choice>
      <mc:Fallback xmlns="">
        <xdr:sp macro="" textlink="">
          <xdr:nvSpPr>
            <xdr:cNvPr id="19" name="TextBox 18">
              <a:extLst>
                <a:ext uri="{FF2B5EF4-FFF2-40B4-BE49-F238E27FC236}">
                  <a16:creationId xmlns:a16="http://schemas.microsoft.com/office/drawing/2014/main" id="{053E4492-0345-4A0B-80BE-0B63B765E9F3}"/>
                </a:ext>
              </a:extLst>
            </xdr:cNvPr>
            <xdr:cNvSpPr txBox="1"/>
          </xdr:nvSpPr>
          <xdr:spPr>
            <a:xfrm>
              <a:off x="1079127" y="15538077"/>
              <a:ext cx="1332865" cy="42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𝑦_2/𝑦_1 =</a:t>
              </a:r>
              <a:r>
                <a:rPr lang="en-US" sz="1100" b="0" i="0">
                  <a:solidFill>
                    <a:schemeClr val="tx1"/>
                  </a:solidFill>
                  <a:effectLst/>
                  <a:latin typeface="Cambria Math" panose="02040503050406030204" pitchFamily="18" charset="0"/>
                  <a:ea typeface="+mn-ea"/>
                  <a:cs typeface="+mn-cs"/>
                </a:rPr>
                <a:t>(𝑄_2/𝑄_1 )^(</a:t>
              </a:r>
              <a:r>
                <a:rPr lang="en-US" sz="1100" b="0" i="0">
                  <a:latin typeface="Cambria Math" panose="02040503050406030204" pitchFamily="18" charset="0"/>
                </a:rPr>
                <a:t>6/7) </a:t>
              </a:r>
              <a:r>
                <a:rPr lang="en-US" sz="1100" b="0" i="0">
                  <a:solidFill>
                    <a:schemeClr val="tx1"/>
                  </a:solidFill>
                  <a:effectLst/>
                  <a:latin typeface="Cambria Math" panose="02040503050406030204" pitchFamily="18" charset="0"/>
                  <a:ea typeface="+mn-ea"/>
                  <a:cs typeface="+mn-cs"/>
                </a:rPr>
                <a:t>(𝑊_1/𝑊_2 )^(</a:t>
              </a:r>
              <a:r>
                <a:rPr lang="en-US" sz="1100" b="0" i="0">
                  <a:latin typeface="Cambria Math" panose="02040503050406030204" pitchFamily="18" charset="0"/>
                </a:rPr>
                <a:t>𝑘_1 )</a:t>
              </a:r>
              <a:endParaRPr lang="en-US" sz="1100"/>
            </a:p>
          </xdr:txBody>
        </xdr:sp>
      </mc:Fallback>
    </mc:AlternateContent>
    <xdr:clientData/>
  </xdr:oneCellAnchor>
  <xdr:oneCellAnchor>
    <xdr:from>
      <xdr:col>5</xdr:col>
      <xdr:colOff>402067</xdr:colOff>
      <xdr:row>60</xdr:row>
      <xdr:rowOff>142988</xdr:rowOff>
    </xdr:from>
    <xdr:ext cx="788164" cy="172227"/>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64292" y="15649688"/>
              <a:ext cx="788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0</m:t>
                        </m:r>
                      </m:sub>
                    </m:sSub>
                  </m:oMath>
                </m:oMathPara>
              </a14:m>
              <a:endParaRPr lang="en-US" sz="1100"/>
            </a:p>
          </xdr:txBody>
        </xdr:sp>
      </mc:Choice>
      <mc:Fallback xmlns="">
        <xdr:sp macro="" textlink="">
          <xdr:nvSpPr>
            <xdr:cNvPr id="20" name="TextBox 19">
              <a:extLst>
                <a:ext uri="{FF2B5EF4-FFF2-40B4-BE49-F238E27FC236}">
                  <a16:creationId xmlns:a16="http://schemas.microsoft.com/office/drawing/2014/main" id="{AF480F94-C936-4F32-A31A-B71A1CAC5D54}"/>
                </a:ext>
              </a:extLst>
            </xdr:cNvPr>
            <xdr:cNvSpPr txBox="1"/>
          </xdr:nvSpPr>
          <xdr:spPr>
            <a:xfrm>
              <a:off x="2964292" y="15649688"/>
              <a:ext cx="788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𝑦_𝑠=𝑦_2−𝑦_0</a:t>
              </a:r>
              <a:endParaRPr lang="en-US" sz="1100"/>
            </a:p>
          </xdr:txBody>
        </xdr:sp>
      </mc:Fallback>
    </mc:AlternateContent>
    <xdr:clientData/>
  </xdr:oneCellAnchor>
  <xdr:oneCellAnchor>
    <xdr:from>
      <xdr:col>1</xdr:col>
      <xdr:colOff>473337</xdr:colOff>
      <xdr:row>119</xdr:row>
      <xdr:rowOff>77097</xdr:rowOff>
    </xdr:from>
    <xdr:ext cx="1871218" cy="416204"/>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1063887" y="29995122"/>
              <a:ext cx="1871218" cy="416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num>
                      <m:den>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1</m:t>
                            </m:r>
                          </m:sub>
                        </m:sSub>
                      </m:den>
                    </m:f>
                    <m:r>
                      <a:rPr lang="en-US" sz="1100" b="0" i="1">
                        <a:latin typeface="Cambria Math" panose="02040503050406030204" pitchFamily="18" charset="0"/>
                      </a:rPr>
                      <m:t>=2.0</m:t>
                    </m:r>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1</m:t>
                        </m:r>
                      </m:sub>
                    </m:sSub>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2</m:t>
                        </m:r>
                      </m:sub>
                    </m:sSub>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3</m:t>
                        </m:r>
                      </m:sub>
                    </m:sSub>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𝑎</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1</m:t>
                                    </m:r>
                                  </m:sub>
                                </m:sSub>
                              </m:den>
                            </m:f>
                          </m:e>
                        </m:d>
                      </m:e>
                      <m:sup>
                        <m:r>
                          <a:rPr lang="en-US" sz="1100" b="0" i="1">
                            <a:latin typeface="Cambria Math" panose="02040503050406030204" pitchFamily="18" charset="0"/>
                          </a:rPr>
                          <m:t>0.65</m:t>
                        </m:r>
                      </m:sup>
                    </m:sSup>
                    <m:sSup>
                      <m:sSupPr>
                        <m:ctrlPr>
                          <a:rPr lang="en-US" sz="1100" b="0" i="1">
                            <a:latin typeface="Cambria Math" panose="02040503050406030204" pitchFamily="18" charset="0"/>
                          </a:rPr>
                        </m:ctrlPr>
                      </m:sSupPr>
                      <m:e>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𝑟</m:t>
                            </m:r>
                          </m:sub>
                        </m:sSub>
                      </m:e>
                      <m:sup>
                        <m:r>
                          <a:rPr lang="en-US" sz="1100" b="0" i="1">
                            <a:latin typeface="Cambria Math" panose="02040503050406030204" pitchFamily="18" charset="0"/>
                          </a:rPr>
                          <m:t>0.43</m:t>
                        </m:r>
                      </m:sup>
                    </m:sSup>
                  </m:oMath>
                </m:oMathPara>
              </a14:m>
              <a:endParaRPr lang="en-US" sz="1100"/>
            </a:p>
          </xdr:txBody>
        </xdr:sp>
      </mc:Choice>
      <mc:Fallback xmlns="">
        <xdr:sp macro="" textlink="">
          <xdr:nvSpPr>
            <xdr:cNvPr id="21" name="TextBox 20">
              <a:extLst>
                <a:ext uri="{FF2B5EF4-FFF2-40B4-BE49-F238E27FC236}">
                  <a16:creationId xmlns:a16="http://schemas.microsoft.com/office/drawing/2014/main" id="{3BE3BB42-A9C2-41AB-ACEC-D64863D901F8}"/>
                </a:ext>
              </a:extLst>
            </xdr:cNvPr>
            <xdr:cNvSpPr txBox="1"/>
          </xdr:nvSpPr>
          <xdr:spPr>
            <a:xfrm>
              <a:off x="1063887" y="29995122"/>
              <a:ext cx="1871218" cy="416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𝑦_𝑠/𝑦_1 =2.0𝐾_1 𝐾_2 𝐾_3 </a:t>
              </a:r>
              <a:r>
                <a:rPr lang="en-US" sz="1100" b="0" i="0">
                  <a:solidFill>
                    <a:schemeClr val="tx1"/>
                  </a:solidFill>
                  <a:effectLst/>
                  <a:latin typeface="Cambria Math" panose="02040503050406030204" pitchFamily="18" charset="0"/>
                  <a:ea typeface="+mn-ea"/>
                  <a:cs typeface="+mn-cs"/>
                </a:rPr>
                <a:t>(𝑎/𝑦_1 )^</a:t>
              </a:r>
              <a:r>
                <a:rPr lang="en-US" sz="1100" b="0" i="0">
                  <a:latin typeface="Cambria Math" panose="02040503050406030204" pitchFamily="18" charset="0"/>
                </a:rPr>
                <a:t>0.65 〖𝐹_𝑟〗^0.43</a:t>
              </a:r>
              <a:endParaRPr lang="en-US" sz="1100"/>
            </a:p>
          </xdr:txBody>
        </xdr:sp>
      </mc:Fallback>
    </mc:AlternateContent>
    <xdr:clientData/>
  </xdr:oneCellAnchor>
  <xdr:oneCellAnchor>
    <xdr:from>
      <xdr:col>1</xdr:col>
      <xdr:colOff>427617</xdr:colOff>
      <xdr:row>94</xdr:row>
      <xdr:rowOff>138057</xdr:rowOff>
    </xdr:from>
    <xdr:ext cx="1671227" cy="424090"/>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1018167" y="23960082"/>
              <a:ext cx="1671227" cy="424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2</m:t>
                        </m:r>
                      </m:sub>
                    </m:sSub>
                    <m:r>
                      <a:rPr lang="en-US" sz="1100" b="0" i="1">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𝐾</m:t>
                                    </m:r>
                                  </m:e>
                                  <m:sub>
                                    <m:r>
                                      <a:rPr lang="en-US" sz="1100" b="0" i="1">
                                        <a:solidFill>
                                          <a:schemeClr val="tx1"/>
                                        </a:solidFill>
                                        <a:effectLst/>
                                        <a:latin typeface="Cambria Math" panose="02040503050406030204" pitchFamily="18" charset="0"/>
                                        <a:ea typeface="+mn-ea"/>
                                        <a:cs typeface="+mn-cs"/>
                                      </a:rPr>
                                      <m:t>𝑢</m:t>
                                    </m:r>
                                  </m:sub>
                                </m:sSub>
                                <m:sSup>
                                  <m:sSupPr>
                                    <m:ctrlPr>
                                      <a:rPr lang="en-US" sz="1100" b="0" i="1">
                                        <a:solidFill>
                                          <a:schemeClr val="tx1"/>
                                        </a:solidFill>
                                        <a:effectLst/>
                                        <a:latin typeface="Cambria Math" panose="02040503050406030204" pitchFamily="18" charset="0"/>
                                        <a:ea typeface="+mn-ea"/>
                                        <a:cs typeface="+mn-cs"/>
                                      </a:rPr>
                                    </m:ctrlPr>
                                  </m:sSupPr>
                                  <m:e>
                                    <m:r>
                                      <a:rPr lang="en-US" sz="1100" b="0" i="1">
                                        <a:solidFill>
                                          <a:schemeClr val="tx1"/>
                                        </a:solidFill>
                                        <a:effectLst/>
                                        <a:latin typeface="Cambria Math" panose="02040503050406030204" pitchFamily="18" charset="0"/>
                                        <a:ea typeface="+mn-ea"/>
                                        <a:cs typeface="+mn-cs"/>
                                      </a:rPr>
                                      <m:t>𝑄</m:t>
                                    </m:r>
                                  </m:e>
                                  <m:sup>
                                    <m:r>
                                      <a:rPr lang="en-US" sz="1100" b="0" i="1">
                                        <a:solidFill>
                                          <a:schemeClr val="tx1"/>
                                        </a:solidFill>
                                        <a:effectLst/>
                                        <a:latin typeface="Cambria Math" panose="02040503050406030204" pitchFamily="18" charset="0"/>
                                        <a:ea typeface="+mn-ea"/>
                                        <a:cs typeface="+mn-cs"/>
                                      </a:rPr>
                                      <m:t>2</m:t>
                                    </m:r>
                                  </m:sup>
                                </m:sSup>
                              </m:num>
                              <m:den>
                                <m:sSup>
                                  <m:sSupPr>
                                    <m:ctrlPr>
                                      <a:rPr lang="en-US" sz="1100" b="0" i="1">
                                        <a:solidFill>
                                          <a:schemeClr val="tx1"/>
                                        </a:solidFill>
                                        <a:effectLst/>
                                        <a:latin typeface="Cambria Math" panose="02040503050406030204" pitchFamily="18" charset="0"/>
                                        <a:ea typeface="+mn-ea"/>
                                        <a:cs typeface="+mn-cs"/>
                                      </a:rPr>
                                    </m:ctrlPr>
                                  </m:sSup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1.25</m:t>
                                            </m:r>
                                            <m:r>
                                              <a:rPr lang="en-US" sz="1100" b="0" i="1">
                                                <a:solidFill>
                                                  <a:schemeClr val="tx1"/>
                                                </a:solidFill>
                                                <a:effectLst/>
                                                <a:latin typeface="Cambria Math" panose="02040503050406030204" pitchFamily="18" charset="0"/>
                                                <a:ea typeface="+mn-ea"/>
                                                <a:cs typeface="+mn-cs"/>
                                              </a:rPr>
                                              <m:t>𝐷</m:t>
                                            </m:r>
                                          </m:e>
                                          <m:sub>
                                            <m:r>
                                              <a:rPr lang="en-US" sz="1100" b="0" i="1">
                                                <a:solidFill>
                                                  <a:schemeClr val="tx1"/>
                                                </a:solidFill>
                                                <a:effectLst/>
                                                <a:latin typeface="Cambria Math" panose="02040503050406030204" pitchFamily="18" charset="0"/>
                                                <a:ea typeface="+mn-ea"/>
                                                <a:cs typeface="+mn-cs"/>
                                              </a:rPr>
                                              <m:t>50</m:t>
                                            </m:r>
                                          </m:sub>
                                        </m:sSub>
                                      </m:e>
                                    </m:d>
                                  </m:e>
                                  <m:sup>
                                    <m:r>
                                      <a:rPr lang="en-US" sz="1100" b="0" i="1">
                                        <a:solidFill>
                                          <a:schemeClr val="tx1"/>
                                        </a:solidFill>
                                        <a:effectLst/>
                                        <a:latin typeface="Cambria Math" panose="02040503050406030204" pitchFamily="18" charset="0"/>
                                        <a:ea typeface="+mn-ea"/>
                                        <a:cs typeface="+mn-cs"/>
                                      </a:rPr>
                                      <m:t>2/3</m:t>
                                    </m:r>
                                  </m:sup>
                                </m:sSup>
                                <m:sSup>
                                  <m:sSupPr>
                                    <m:ctrlPr>
                                      <a:rPr lang="en-US" sz="1100" b="0" i="1">
                                        <a:solidFill>
                                          <a:schemeClr val="tx1"/>
                                        </a:solidFill>
                                        <a:effectLst/>
                                        <a:latin typeface="Cambria Math" panose="02040503050406030204" pitchFamily="18" charset="0"/>
                                        <a:ea typeface="+mn-ea"/>
                                        <a:cs typeface="+mn-cs"/>
                                      </a:rPr>
                                    </m:ctrlPr>
                                  </m:sSupPr>
                                  <m:e>
                                    <m:r>
                                      <a:rPr lang="en-US" sz="1100" b="0" i="1">
                                        <a:solidFill>
                                          <a:schemeClr val="tx1"/>
                                        </a:solidFill>
                                        <a:effectLst/>
                                        <a:latin typeface="Cambria Math" panose="02040503050406030204" pitchFamily="18" charset="0"/>
                                        <a:ea typeface="+mn-ea"/>
                                        <a:cs typeface="+mn-cs"/>
                                      </a:rPr>
                                      <m:t>𝑊</m:t>
                                    </m:r>
                                  </m:e>
                                  <m:sup>
                                    <m:r>
                                      <a:rPr lang="en-US" sz="1100" b="0" i="1">
                                        <a:solidFill>
                                          <a:schemeClr val="tx1"/>
                                        </a:solidFill>
                                        <a:effectLst/>
                                        <a:latin typeface="Cambria Math" panose="02040503050406030204" pitchFamily="18" charset="0"/>
                                        <a:ea typeface="+mn-ea"/>
                                        <a:cs typeface="+mn-cs"/>
                                      </a:rPr>
                                      <m:t>2</m:t>
                                    </m:r>
                                  </m:sup>
                                </m:sSup>
                              </m:den>
                            </m:f>
                          </m:e>
                        </m:d>
                      </m:e>
                      <m:sup>
                        <m:r>
                          <a:rPr lang="en-US" sz="1100" b="0" i="1">
                            <a:latin typeface="Cambria Math" panose="02040503050406030204" pitchFamily="18" charset="0"/>
                          </a:rPr>
                          <m:t>3/7</m:t>
                        </m:r>
                      </m:sup>
                    </m:sSup>
                  </m:oMath>
                </m:oMathPara>
              </a14:m>
              <a:endParaRPr lang="en-US" sz="1100"/>
            </a:p>
          </xdr:txBody>
        </xdr:sp>
      </mc:Choice>
      <mc:Fallback xmlns="">
        <xdr:sp macro="" textlink="">
          <xdr:nvSpPr>
            <xdr:cNvPr id="22" name="TextBox 21">
              <a:extLst>
                <a:ext uri="{FF2B5EF4-FFF2-40B4-BE49-F238E27FC236}">
                  <a16:creationId xmlns:a16="http://schemas.microsoft.com/office/drawing/2014/main" id="{5FC4225C-2AC3-4655-BCA3-7A60B4D18D09}"/>
                </a:ext>
              </a:extLst>
            </xdr:cNvPr>
            <xdr:cNvSpPr txBox="1"/>
          </xdr:nvSpPr>
          <xdr:spPr>
            <a:xfrm>
              <a:off x="1018167" y="23960082"/>
              <a:ext cx="1671227" cy="424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solidFill>
                    <a:schemeClr val="tx1"/>
                  </a:solidFill>
                  <a:effectLst/>
                  <a:latin typeface="Cambria Math" panose="02040503050406030204" pitchFamily="18" charset="0"/>
                  <a:ea typeface="+mn-ea"/>
                  <a:cs typeface="+mn-cs"/>
                </a:rPr>
                <a:t>𝑦_2</a:t>
              </a:r>
              <a:r>
                <a:rPr lang="en-US" sz="11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((𝐾_𝑢 𝑄^2)/((〖1.25𝐷〗_50 )^(2/3) 𝑊^2 ))^(</a:t>
              </a:r>
              <a:r>
                <a:rPr lang="en-US" sz="1100" b="0" i="0">
                  <a:latin typeface="Cambria Math" panose="02040503050406030204" pitchFamily="18" charset="0"/>
                </a:rPr>
                <a:t>3/7)</a:t>
              </a:r>
              <a:endParaRPr lang="en-US" sz="1100"/>
            </a:p>
          </xdr:txBody>
        </xdr:sp>
      </mc:Fallback>
    </mc:AlternateContent>
    <xdr:clientData/>
  </xdr:oneCellAnchor>
  <xdr:oneCellAnchor>
    <xdr:from>
      <xdr:col>6</xdr:col>
      <xdr:colOff>45720</xdr:colOff>
      <xdr:row>94</xdr:row>
      <xdr:rowOff>243840</xdr:rowOff>
    </xdr:from>
    <xdr:ext cx="788164" cy="172227"/>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3198495" y="24065865"/>
              <a:ext cx="788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m:t>
                        </m:r>
                      </m:sub>
                    </m:sSub>
                    <m:r>
                      <a:rPr lang="en-US" sz="1100" b="0" i="1">
                        <a:latin typeface="Cambria Math" panose="02040503050406030204" pitchFamily="18" charset="0"/>
                      </a:rPr>
                      <m:t>−</m:t>
                    </m:r>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0</m:t>
                        </m:r>
                      </m:sub>
                    </m:sSub>
                  </m:oMath>
                </m:oMathPara>
              </a14:m>
              <a:endParaRPr lang="en-US" sz="1100"/>
            </a:p>
          </xdr:txBody>
        </xdr:sp>
      </mc:Choice>
      <mc:Fallback xmlns="">
        <xdr:sp macro="" textlink="">
          <xdr:nvSpPr>
            <xdr:cNvPr id="23" name="TextBox 22">
              <a:extLst>
                <a:ext uri="{FF2B5EF4-FFF2-40B4-BE49-F238E27FC236}">
                  <a16:creationId xmlns:a16="http://schemas.microsoft.com/office/drawing/2014/main" id="{C8E98BBE-990C-40AA-99B3-D96CD773F4B9}"/>
                </a:ext>
              </a:extLst>
            </xdr:cNvPr>
            <xdr:cNvSpPr txBox="1"/>
          </xdr:nvSpPr>
          <xdr:spPr>
            <a:xfrm>
              <a:off x="3198495" y="24065865"/>
              <a:ext cx="7881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𝑦_𝑠=𝑦_2−𝑦_0</a:t>
              </a:r>
              <a:endParaRPr lang="en-US" sz="1100"/>
            </a:p>
          </xdr:txBody>
        </xdr:sp>
      </mc:Fallback>
    </mc:AlternateContent>
    <xdr:clientData/>
  </xdr:oneCellAnchor>
  <xdr:oneCellAnchor>
    <xdr:from>
      <xdr:col>6</xdr:col>
      <xdr:colOff>449580</xdr:colOff>
      <xdr:row>119</xdr:row>
      <xdr:rowOff>68580</xdr:rowOff>
    </xdr:from>
    <xdr:ext cx="1310102" cy="377604"/>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3602355" y="29986605"/>
              <a:ext cx="1310102" cy="3776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r>
                      <a:rPr lang="en-US" sz="1100" b="0" i="0">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ea typeface="Cambria Math" panose="02040503050406030204" pitchFamily="18" charset="0"/>
                          </a:rPr>
                        </m:ctrlPr>
                      </m:dPr>
                      <m:e>
                        <m:m>
                          <m:mPr>
                            <m:mcs>
                              <m:mc>
                                <m:mcPr>
                                  <m:count m:val="2"/>
                                  <m:mcJc m:val="center"/>
                                </m:mcPr>
                              </m:mc>
                            </m:mcs>
                            <m:ctrlPr>
                              <a:rPr lang="en-US" sz="1100" b="0" i="1">
                                <a:latin typeface="Cambria Math" panose="02040503050406030204" pitchFamily="18" charset="0"/>
                                <a:ea typeface="Cambria Math" panose="02040503050406030204" pitchFamily="18" charset="0"/>
                              </a:rPr>
                            </m:ctrlPr>
                          </m:mPr>
                          <m:mr>
                            <m:e>
                              <m:r>
                                <m:rPr>
                                  <m:brk m:alnAt="7"/>
                                </m:rP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.4</m:t>
                              </m:r>
                              <m:r>
                                <a:rPr lang="en-US" sz="1100" b="0" i="1">
                                  <a:latin typeface="Cambria Math" panose="02040503050406030204" pitchFamily="18" charset="0"/>
                                  <a:ea typeface="Cambria Math" panose="02040503050406030204" pitchFamily="18" charset="0"/>
                                </a:rPr>
                                <m:t>𝑎</m:t>
                              </m:r>
                            </m:e>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𝐹</m:t>
                                  </m:r>
                                </m:e>
                                <m:sub>
                                  <m:r>
                                    <a:rPr lang="en-US" sz="1100" b="0" i="1">
                                      <a:latin typeface="Cambria Math" panose="02040503050406030204" pitchFamily="18" charset="0"/>
                                      <a:ea typeface="Cambria Math" panose="02040503050406030204" pitchFamily="18" charset="0"/>
                                    </a:rPr>
                                    <m:t>𝑟</m:t>
                                  </m:r>
                                </m:sub>
                              </m:sSub>
                              <m:r>
                                <a:rPr lang="en-US" sz="1100" b="0" i="1">
                                  <a:latin typeface="Cambria Math" panose="02040503050406030204" pitchFamily="18" charset="0"/>
                                  <a:ea typeface="Cambria Math" panose="02040503050406030204" pitchFamily="18" charset="0"/>
                                </a:rPr>
                                <m:t>≤0.8</m:t>
                              </m:r>
                            </m:e>
                          </m:mr>
                          <m:mr>
                            <m:e>
                              <m:r>
                                <a:rPr lang="en-US" sz="1100" b="0" i="1">
                                  <a:latin typeface="Cambria Math" panose="02040503050406030204" pitchFamily="18" charset="0"/>
                                  <a:ea typeface="Cambria Math" panose="02040503050406030204" pitchFamily="18" charset="0"/>
                                </a:rPr>
                                <m:t>3.0</m:t>
                              </m:r>
                              <m:r>
                                <a:rPr lang="en-US" sz="1100" b="0" i="1">
                                  <a:latin typeface="Cambria Math" panose="02040503050406030204" pitchFamily="18" charset="0"/>
                                  <a:ea typeface="Cambria Math" panose="02040503050406030204" pitchFamily="18" charset="0"/>
                                </a:rPr>
                                <m:t>𝑎</m:t>
                              </m:r>
                            </m:e>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𝐹</m:t>
                                  </m:r>
                                </m:e>
                                <m:sub>
                                  <m:r>
                                    <a:rPr lang="en-US" sz="1100" b="0" i="1">
                                      <a:latin typeface="Cambria Math" panose="02040503050406030204" pitchFamily="18" charset="0"/>
                                      <a:ea typeface="Cambria Math" panose="02040503050406030204" pitchFamily="18" charset="0"/>
                                    </a:rPr>
                                    <m:t>𝑟</m:t>
                                  </m:r>
                                </m:sub>
                              </m:sSub>
                              <m:r>
                                <a:rPr lang="en-US" sz="1100" b="0" i="1">
                                  <a:latin typeface="Cambria Math" panose="02040503050406030204" pitchFamily="18" charset="0"/>
                                  <a:ea typeface="Cambria Math" panose="02040503050406030204" pitchFamily="18" charset="0"/>
                                </a:rPr>
                                <m:t>&gt;0.8</m:t>
                              </m:r>
                            </m:e>
                          </m:mr>
                        </m:m>
                      </m:e>
                    </m:d>
                  </m:oMath>
                </m:oMathPara>
              </a14:m>
              <a:endParaRPr lang="en-US" sz="1100"/>
            </a:p>
          </xdr:txBody>
        </xdr:sp>
      </mc:Choice>
      <mc:Fallback xmlns="">
        <xdr:sp macro="" textlink="">
          <xdr:nvSpPr>
            <xdr:cNvPr id="24" name="TextBox 23">
              <a:extLst>
                <a:ext uri="{FF2B5EF4-FFF2-40B4-BE49-F238E27FC236}">
                  <a16:creationId xmlns:a16="http://schemas.microsoft.com/office/drawing/2014/main" id="{8F9A170A-C443-453B-A75B-65C50776880C}"/>
                </a:ext>
              </a:extLst>
            </xdr:cNvPr>
            <xdr:cNvSpPr txBox="1"/>
          </xdr:nvSpPr>
          <xdr:spPr>
            <a:xfrm>
              <a:off x="3602355" y="29986605"/>
              <a:ext cx="1310102" cy="3776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a:t>
              </a:r>
              <a:r>
                <a:rPr lang="en-US" sz="1100" b="0" i="0">
                  <a:latin typeface="Cambria Math" panose="02040503050406030204" pitchFamily="18" charset="0"/>
                  <a:ea typeface="Cambria Math" panose="02040503050406030204" pitchFamily="18" charset="0"/>
                </a:rPr>
                <a:t>≤{■8(2.4𝑎&amp;𝐹_𝑟≤0.8@3.0𝑎&amp;𝐹_𝑟&gt;0.8)┤</a:t>
              </a:r>
              <a:endParaRPr lang="en-US" sz="1100"/>
            </a:p>
          </xdr:txBody>
        </xdr:sp>
      </mc:Fallback>
    </mc:AlternateContent>
    <xdr:clientData/>
  </xdr:oneCellAnchor>
  <xdr:twoCellAnchor editAs="oneCell">
    <xdr:from>
      <xdr:col>17</xdr:col>
      <xdr:colOff>345281</xdr:colOff>
      <xdr:row>98</xdr:row>
      <xdr:rowOff>107156</xdr:rowOff>
    </xdr:from>
    <xdr:to>
      <xdr:col>25</xdr:col>
      <xdr:colOff>362183</xdr:colOff>
      <xdr:row>107</xdr:row>
      <xdr:rowOff>150970</xdr:rowOff>
    </xdr:to>
    <xdr:pic>
      <xdr:nvPicPr>
        <xdr:cNvPr id="28" name="Pictur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7"/>
        <a:stretch>
          <a:fillRect/>
        </a:stretch>
      </xdr:blipFill>
      <xdr:spPr>
        <a:xfrm>
          <a:off x="10429875" y="25134094"/>
          <a:ext cx="5259462" cy="2297905"/>
        </a:xfrm>
        <a:prstGeom prst="rect">
          <a:avLst/>
        </a:prstGeom>
      </xdr:spPr>
    </xdr:pic>
    <xdr:clientData/>
  </xdr:twoCellAnchor>
  <xdr:twoCellAnchor editAs="oneCell">
    <xdr:from>
      <xdr:col>16</xdr:col>
      <xdr:colOff>576261</xdr:colOff>
      <xdr:row>140</xdr:row>
      <xdr:rowOff>61914</xdr:rowOff>
    </xdr:from>
    <xdr:to>
      <xdr:col>20</xdr:col>
      <xdr:colOff>113347</xdr:colOff>
      <xdr:row>142</xdr:row>
      <xdr:rowOff>77155</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186986" y="36171189"/>
          <a:ext cx="2076451" cy="510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60292</xdr:colOff>
      <xdr:row>44</xdr:row>
      <xdr:rowOff>127476</xdr:rowOff>
    </xdr:from>
    <xdr:ext cx="1844707" cy="33688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031842" y="10728801"/>
              <a:ext cx="1844707" cy="336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𝑢𝑒</m:t>
                      </m:r>
                    </m:sub>
                  </m:sSub>
                </m:oMath>
              </a14:m>
              <a:r>
                <a:rPr lang="en-US" sz="1400"/>
                <a:t> = </a:t>
              </a:r>
              <a14:m>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1</m:t>
                      </m:r>
                    </m:sub>
                  </m:sSub>
                  <m:r>
                    <a:rPr lang="en-US" sz="1400" b="0" i="1">
                      <a:latin typeface="Cambria Math" panose="02040503050406030204" pitchFamily="18" charset="0"/>
                    </a:rPr>
                    <m:t> </m:t>
                  </m:r>
                  <m:sSup>
                    <m:sSupPr>
                      <m:ctrlPr>
                        <a:rPr lang="en-US" sz="1400" b="0" i="1">
                          <a:latin typeface="Cambria Math" panose="02040503050406030204" pitchFamily="18" charset="0"/>
                        </a:rPr>
                      </m:ctrlPr>
                    </m:sSupPr>
                    <m:e>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𝑢𝑒</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𝑢</m:t>
                              </m:r>
                            </m:sub>
                          </m:sSub>
                        </m:den>
                      </m:f>
                      <m:r>
                        <a:rPr lang="en-US" sz="1400" b="0" i="1">
                          <a:latin typeface="Cambria Math" panose="02040503050406030204" pitchFamily="18" charset="0"/>
                        </a:rPr>
                        <m:t>)</m:t>
                      </m:r>
                    </m:e>
                    <m:sup>
                      <m:r>
                        <a:rPr lang="en-US" sz="1400" b="0" i="1">
                          <a:latin typeface="Cambria Math" panose="02040503050406030204" pitchFamily="18" charset="0"/>
                        </a:rPr>
                        <m:t>8/7</m:t>
                      </m:r>
                    </m:sup>
                  </m:sSup>
                </m:oMath>
              </a14:m>
              <a:endParaRPr lang="en-US" sz="1400"/>
            </a:p>
          </xdr:txBody>
        </xdr:sp>
      </mc:Choice>
      <mc:Fallback xmlns="">
        <xdr:sp macro="" textlink="">
          <xdr:nvSpPr>
            <xdr:cNvPr id="2" name="TextBox 1">
              <a:extLst>
                <a:ext uri="{FF2B5EF4-FFF2-40B4-BE49-F238E27FC236}">
                  <a16:creationId xmlns:a16="http://schemas.microsoft.com/office/drawing/2014/main" id="{92CCCF32-AB34-4111-ADE7-5F0609D1B3F9}"/>
                </a:ext>
              </a:extLst>
            </xdr:cNvPr>
            <xdr:cNvSpPr txBox="1"/>
          </xdr:nvSpPr>
          <xdr:spPr>
            <a:xfrm>
              <a:off x="1031842" y="10728801"/>
              <a:ext cx="1844707" cy="336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b="0" i="0">
                  <a:latin typeface="Cambria Math" panose="02040503050406030204" pitchFamily="18" charset="0"/>
                </a:rPr>
                <a:t>𝑄_𝑢𝑒</a:t>
              </a:r>
              <a:r>
                <a:rPr lang="en-US" sz="1400"/>
                <a:t> = </a:t>
              </a:r>
              <a:r>
                <a:rPr lang="en-US" sz="1400" b="0" i="0">
                  <a:latin typeface="Cambria Math" panose="02040503050406030204" pitchFamily="18" charset="0"/>
                </a:rPr>
                <a:t>𝑄_1  〖(ℎ_𝑢𝑒/ℎ_𝑢 )〗^(8/7)</a:t>
              </a:r>
              <a:endParaRPr lang="en-US" sz="1400"/>
            </a:p>
          </xdr:txBody>
        </xdr:sp>
      </mc:Fallback>
    </mc:AlternateContent>
    <xdr:clientData/>
  </xdr:oneCellAnchor>
  <xdr:oneCellAnchor>
    <xdr:from>
      <xdr:col>1</xdr:col>
      <xdr:colOff>479052</xdr:colOff>
      <xdr:row>60</xdr:row>
      <xdr:rowOff>98052</xdr:rowOff>
    </xdr:from>
    <xdr:ext cx="1474058" cy="42062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974352" y="15052302"/>
              <a:ext cx="1474058" cy="42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m:t>
                            </m:r>
                          </m:sub>
                        </m:sSub>
                      </m:num>
                      <m:den>
                        <m:sSub>
                          <m:sSubPr>
                            <m:ctrlPr>
                              <a:rPr lang="en-US" sz="1100" b="0" i="1">
                                <a:latin typeface="Cambria Math" panose="02040503050406030204" pitchFamily="18" charset="0"/>
                              </a:rPr>
                            </m:ctrlPr>
                          </m:sSubPr>
                          <m:e>
                            <m:r>
                              <a:rPr lang="en-US" sz="1100" b="0" i="1">
                                <a:latin typeface="Cambria Math" panose="02040503050406030204" pitchFamily="18" charset="0"/>
                              </a:rPr>
                              <m:t>h</m:t>
                            </m:r>
                          </m:e>
                          <m:sub>
                            <m:r>
                              <a:rPr lang="en-US" sz="1100" b="0" i="1">
                                <a:latin typeface="Cambria Math" panose="02040503050406030204" pitchFamily="18" charset="0"/>
                              </a:rPr>
                              <m:t>𝑢𝑒</m:t>
                            </m:r>
                          </m:sub>
                        </m:sSub>
                      </m:den>
                    </m:f>
                    <m:r>
                      <a:rPr lang="en-US" sz="1100" b="0" i="1">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𝑄</m:t>
                                    </m:r>
                                  </m:e>
                                  <m:sub>
                                    <m:r>
                                      <a:rPr lang="en-US" sz="1100" b="0" i="1">
                                        <a:solidFill>
                                          <a:schemeClr val="tx1"/>
                                        </a:solidFill>
                                        <a:effectLst/>
                                        <a:latin typeface="Cambria Math" panose="02040503050406030204" pitchFamily="18" charset="0"/>
                                        <a:ea typeface="+mn-ea"/>
                                        <a:cs typeface="+mn-cs"/>
                                      </a:rPr>
                                      <m:t>2</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𝑄</m:t>
                                    </m:r>
                                  </m:e>
                                  <m:sub>
                                    <m:r>
                                      <a:rPr lang="en-US" sz="1100" b="0" i="1">
                                        <a:solidFill>
                                          <a:schemeClr val="tx1"/>
                                        </a:solidFill>
                                        <a:effectLst/>
                                        <a:latin typeface="Cambria Math" panose="02040503050406030204" pitchFamily="18" charset="0"/>
                                        <a:ea typeface="+mn-ea"/>
                                        <a:cs typeface="+mn-cs"/>
                                      </a:rPr>
                                      <m:t>𝑢𝑒</m:t>
                                    </m:r>
                                  </m:sub>
                                </m:sSub>
                              </m:den>
                            </m:f>
                          </m:e>
                        </m:d>
                      </m:e>
                      <m:sup>
                        <m:r>
                          <a:rPr lang="en-US" sz="1100" b="0" i="1">
                            <a:latin typeface="Cambria Math" panose="02040503050406030204" pitchFamily="18" charset="0"/>
                          </a:rPr>
                          <m:t>6/7</m:t>
                        </m:r>
                      </m:sup>
                    </m:sSup>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2</m:t>
                                    </m:r>
                                  </m:sub>
                                </m:sSub>
                              </m:den>
                            </m:f>
                          </m:e>
                        </m:d>
                      </m:e>
                      <m:sup>
                        <m:sSub>
                          <m:sSubPr>
                            <m:ctrlPr>
                              <a:rPr lang="en-US" sz="1100" b="0" i="1">
                                <a:latin typeface="Cambria Math" panose="02040503050406030204" pitchFamily="18" charset="0"/>
                              </a:rPr>
                            </m:ctrlPr>
                          </m:sSubPr>
                          <m:e>
                            <m:r>
                              <a:rPr lang="en-US" sz="1100" b="0" i="1">
                                <a:latin typeface="Cambria Math" panose="02040503050406030204" pitchFamily="18" charset="0"/>
                              </a:rPr>
                              <m:t>𝑘</m:t>
                            </m:r>
                          </m:e>
                          <m:sub>
                            <m:r>
                              <a:rPr lang="en-US" sz="1100" b="0" i="1">
                                <a:latin typeface="Cambria Math" panose="02040503050406030204" pitchFamily="18" charset="0"/>
                              </a:rPr>
                              <m:t>1</m:t>
                            </m:r>
                          </m:sub>
                        </m:sSub>
                      </m:sup>
                    </m:sSup>
                  </m:oMath>
                </m:oMathPara>
              </a14:m>
              <a:endParaRPr lang="en-US" sz="1100"/>
            </a:p>
          </xdr:txBody>
        </xdr:sp>
      </mc:Choice>
      <mc:Fallback xmlns="">
        <xdr:sp macro="" textlink="">
          <xdr:nvSpPr>
            <xdr:cNvPr id="3" name="TextBox 2">
              <a:extLst>
                <a:ext uri="{FF2B5EF4-FFF2-40B4-BE49-F238E27FC236}">
                  <a16:creationId xmlns:a16="http://schemas.microsoft.com/office/drawing/2014/main" id="{DA478D6F-E8C1-4379-8141-7F393B2CBB93}"/>
                </a:ext>
              </a:extLst>
            </xdr:cNvPr>
            <xdr:cNvSpPr txBox="1"/>
          </xdr:nvSpPr>
          <xdr:spPr>
            <a:xfrm>
              <a:off x="974352" y="15052302"/>
              <a:ext cx="1474058" cy="42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𝑦_2/ℎ_𝑢𝑒 =</a:t>
              </a:r>
              <a:r>
                <a:rPr lang="en-US" sz="1100" b="0" i="0">
                  <a:solidFill>
                    <a:schemeClr val="tx1"/>
                  </a:solidFill>
                  <a:effectLst/>
                  <a:latin typeface="Cambria Math" panose="02040503050406030204" pitchFamily="18" charset="0"/>
                  <a:ea typeface="+mn-ea"/>
                  <a:cs typeface="+mn-cs"/>
                </a:rPr>
                <a:t>(𝑄_2/𝑄_𝑢𝑒 )^(</a:t>
              </a:r>
              <a:r>
                <a:rPr lang="en-US" sz="1100" b="0" i="0">
                  <a:latin typeface="Cambria Math" panose="02040503050406030204" pitchFamily="18" charset="0"/>
                </a:rPr>
                <a:t>6/7) </a:t>
              </a:r>
              <a:r>
                <a:rPr lang="en-US" sz="1100" b="0" i="0">
                  <a:solidFill>
                    <a:schemeClr val="tx1"/>
                  </a:solidFill>
                  <a:effectLst/>
                  <a:latin typeface="Cambria Math" panose="02040503050406030204" pitchFamily="18" charset="0"/>
                  <a:ea typeface="+mn-ea"/>
                  <a:cs typeface="+mn-cs"/>
                </a:rPr>
                <a:t>(𝑊_1/𝑊_2 )^(</a:t>
              </a:r>
              <a:r>
                <a:rPr lang="en-US" sz="1100" b="0" i="0">
                  <a:latin typeface="Cambria Math" panose="02040503050406030204" pitchFamily="18" charset="0"/>
                </a:rPr>
                <a:t>𝑘_1 )</a:t>
              </a:r>
              <a:endParaRPr lang="en-US" sz="1100"/>
            </a:p>
          </xdr:txBody>
        </xdr:sp>
      </mc:Fallback>
    </mc:AlternateContent>
    <xdr:clientData/>
  </xdr:oneCellAnchor>
  <xdr:oneCellAnchor>
    <xdr:from>
      <xdr:col>3</xdr:col>
      <xdr:colOff>171450</xdr:colOff>
      <xdr:row>94</xdr:row>
      <xdr:rowOff>147637</xdr:rowOff>
    </xdr:from>
    <xdr:ext cx="1974322" cy="4249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343025" y="23026687"/>
              <a:ext cx="1974322"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200" i="1">
                            <a:latin typeface="Cambria Math" panose="02040503050406030204" pitchFamily="18" charset="0"/>
                          </a:rPr>
                        </m:ctrlPr>
                      </m:fPr>
                      <m:num>
                        <m:r>
                          <a:rPr lang="en-US" sz="1200" b="0" i="1">
                            <a:latin typeface="Cambria Math" panose="02040503050406030204" pitchFamily="18" charset="0"/>
                          </a:rPr>
                          <m:t>𝑡</m:t>
                        </m:r>
                      </m:num>
                      <m:den>
                        <m:sSub>
                          <m:sSubPr>
                            <m:ctrlPr>
                              <a:rPr lang="en-US" sz="120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𝑏</m:t>
                            </m:r>
                          </m:sub>
                        </m:sSub>
                      </m:den>
                    </m:f>
                    <m:r>
                      <a:rPr lang="en-US" sz="1200" b="0" i="1">
                        <a:latin typeface="Cambria Math" panose="02040503050406030204" pitchFamily="18" charset="0"/>
                      </a:rPr>
                      <m:t>=0.5 </m:t>
                    </m:r>
                    <m:sSup>
                      <m:sSupPr>
                        <m:ctrlPr>
                          <a:rPr lang="en-US" sz="1200" b="0" i="1">
                            <a:latin typeface="Cambria Math" panose="02040503050406030204" pitchFamily="18" charset="0"/>
                          </a:rPr>
                        </m:ctrlPr>
                      </m:sSupPr>
                      <m:e>
                        <m:f>
                          <m:fPr>
                            <m:ctrlPr>
                              <a:rPr lang="en-US" sz="1200" b="0" i="1">
                                <a:latin typeface="Cambria Math" panose="02040503050406030204" pitchFamily="18" charset="0"/>
                              </a:rPr>
                            </m:ctrlPr>
                          </m:fPr>
                          <m:num>
                            <m:sSub>
                              <m:sSubPr>
                                <m:ctrlPr>
                                  <a:rPr lang="en-US" sz="1200" b="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𝑏</m:t>
                                </m:r>
                              </m:sub>
                            </m:sSub>
                            <m:sSub>
                              <m:sSubPr>
                                <m:ctrlPr>
                                  <a:rPr lang="en-US" sz="1200" b="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𝑡</m:t>
                                </m:r>
                              </m:sub>
                            </m:sSub>
                          </m:num>
                          <m:den>
                            <m:sSubSup>
                              <m:sSubSupPr>
                                <m:ctrlPr>
                                  <a:rPr lang="en-US" sz="1200" b="0" i="1">
                                    <a:latin typeface="Cambria Math" panose="02040503050406030204" pitchFamily="18" charset="0"/>
                                  </a:rPr>
                                </m:ctrlPr>
                              </m:sSubSupPr>
                              <m:e>
                                <m:r>
                                  <a:rPr lang="en-US" sz="1200" b="0" i="1">
                                    <a:latin typeface="Cambria Math" panose="02040503050406030204" pitchFamily="18" charset="0"/>
                                  </a:rPr>
                                  <m:t>h</m:t>
                                </m:r>
                              </m:e>
                              <m:sub>
                                <m:r>
                                  <a:rPr lang="en-US" sz="1200" b="0" i="1">
                                    <a:latin typeface="Cambria Math" panose="02040503050406030204" pitchFamily="18" charset="0"/>
                                  </a:rPr>
                                  <m:t>𝑢</m:t>
                                </m:r>
                              </m:sub>
                              <m:sup>
                                <m:r>
                                  <a:rPr lang="en-US" sz="1200" b="0" i="1">
                                    <a:latin typeface="Cambria Math" panose="02040503050406030204" pitchFamily="18" charset="0"/>
                                  </a:rPr>
                                  <m:t>2</m:t>
                                </m:r>
                              </m:sup>
                            </m:sSubSup>
                          </m:den>
                        </m:f>
                      </m:e>
                      <m:sup>
                        <m:r>
                          <a:rPr lang="en-US" sz="1200" b="0" i="1">
                            <a:latin typeface="Cambria Math" panose="02040503050406030204" pitchFamily="18" charset="0"/>
                          </a:rPr>
                          <m:t>0.2</m:t>
                        </m:r>
                      </m:sup>
                    </m:sSup>
                    <m:sSup>
                      <m:sSupPr>
                        <m:ctrlPr>
                          <a:rPr lang="en-US" sz="1200" b="0" i="1">
                            <a:latin typeface="Cambria Math" panose="02040503050406030204" pitchFamily="18" charset="0"/>
                          </a:rPr>
                        </m:ctrlPr>
                      </m:sSupPr>
                      <m:e>
                        <m:r>
                          <a:rPr lang="en-US" sz="1200" b="0" i="1">
                            <a:latin typeface="Cambria Math" panose="02040503050406030204" pitchFamily="18" charset="0"/>
                          </a:rPr>
                          <m:t>(1−</m:t>
                        </m:r>
                        <m:f>
                          <m:fPr>
                            <m:ctrlPr>
                              <a:rPr lang="en-US" sz="1200" b="0" i="1">
                                <a:latin typeface="Cambria Math" panose="02040503050406030204" pitchFamily="18" charset="0"/>
                              </a:rPr>
                            </m:ctrlPr>
                          </m:fPr>
                          <m:num>
                            <m:sSub>
                              <m:sSubPr>
                                <m:ctrlPr>
                                  <a:rPr lang="en-US" sz="1200" b="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𝑤</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𝑡</m:t>
                                </m:r>
                              </m:sub>
                            </m:sSub>
                          </m:den>
                        </m:f>
                        <m:r>
                          <a:rPr lang="en-US" sz="1200" b="0" i="1">
                            <a:latin typeface="Cambria Math" panose="02040503050406030204" pitchFamily="18" charset="0"/>
                          </a:rPr>
                          <m:t>)</m:t>
                        </m:r>
                      </m:e>
                      <m:sup>
                        <m:r>
                          <a:rPr lang="en-US" sz="1200" b="0" i="1">
                            <a:latin typeface="Cambria Math" panose="02040503050406030204" pitchFamily="18" charset="0"/>
                          </a:rPr>
                          <m:t>−0.1</m:t>
                        </m:r>
                      </m:sup>
                    </m:sSup>
                  </m:oMath>
                </m:oMathPara>
              </a14:m>
              <a:endParaRPr lang="en-US" sz="1200"/>
            </a:p>
          </xdr:txBody>
        </xdr:sp>
      </mc:Choice>
      <mc:Fallback xmlns="">
        <xdr:sp macro="" textlink="">
          <xdr:nvSpPr>
            <xdr:cNvPr id="4" name="TextBox 3">
              <a:extLst>
                <a:ext uri="{FF2B5EF4-FFF2-40B4-BE49-F238E27FC236}">
                  <a16:creationId xmlns:a16="http://schemas.microsoft.com/office/drawing/2014/main" id="{456E75B3-2B0B-4E9D-8A90-1E05A6AE69CC}"/>
                </a:ext>
              </a:extLst>
            </xdr:cNvPr>
            <xdr:cNvSpPr txBox="1"/>
          </xdr:nvSpPr>
          <xdr:spPr>
            <a:xfrm>
              <a:off x="1343025" y="23026687"/>
              <a:ext cx="1974322"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200" b="0" i="0">
                  <a:latin typeface="Cambria Math" panose="02040503050406030204" pitchFamily="18" charset="0"/>
                </a:rPr>
                <a:t>𝑡/ℎ_𝑏 =0.5 〖(ℎ_𝑏 ℎ_𝑡)/(ℎ_𝑢^2 )〗^0.2 〖(1−ℎ_𝑤/ℎ_𝑡 )〗^(−0.1)</a:t>
              </a:r>
              <a:endParaRPr lang="en-US" sz="1200"/>
            </a:p>
          </xdr:txBody>
        </xdr:sp>
      </mc:Fallback>
    </mc:AlternateContent>
    <xdr:clientData/>
  </xdr:oneCellAnchor>
  <xdr:oneCellAnchor>
    <xdr:from>
      <xdr:col>3</xdr:col>
      <xdr:colOff>22193</xdr:colOff>
      <xdr:row>113</xdr:row>
      <xdr:rowOff>137001</xdr:rowOff>
    </xdr:from>
    <xdr:ext cx="1218795" cy="187872"/>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193768" y="27721401"/>
              <a:ext cx="1218795"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panose="02040503050406030204" pitchFamily="18" charset="0"/>
                          </a:rPr>
                          <m:t>𝑦</m:t>
                        </m:r>
                      </m:e>
                      <m:sub>
                        <m:r>
                          <a:rPr lang="en-US" sz="1200" b="0" i="1">
                            <a:latin typeface="Cambria Math" panose="02040503050406030204" pitchFamily="18" charset="0"/>
                          </a:rPr>
                          <m:t>𝑠</m:t>
                        </m:r>
                      </m:sub>
                    </m:sSub>
                    <m:r>
                      <a:rPr lang="en-US" sz="1200" b="0" i="1">
                        <a:latin typeface="Cambria Math" panose="02040503050406030204" pitchFamily="18" charset="0"/>
                      </a:rPr>
                      <m:t>= </m:t>
                    </m:r>
                    <m:sSub>
                      <m:sSubPr>
                        <m:ctrlPr>
                          <a:rPr lang="en-US" sz="1200" b="0" i="1">
                            <a:latin typeface="Cambria Math" panose="02040503050406030204" pitchFamily="18" charset="0"/>
                          </a:rPr>
                        </m:ctrlPr>
                      </m:sSubPr>
                      <m:e>
                        <m:r>
                          <a:rPr lang="en-US" sz="1200" b="0" i="1">
                            <a:latin typeface="Cambria Math" panose="02040503050406030204" pitchFamily="18" charset="0"/>
                          </a:rPr>
                          <m:t>𝑦</m:t>
                        </m:r>
                      </m:e>
                      <m:sub>
                        <m:r>
                          <a:rPr lang="en-US" sz="1200" b="0" i="1">
                            <a:latin typeface="Cambria Math" panose="02040503050406030204" pitchFamily="18" charset="0"/>
                          </a:rPr>
                          <m:t>2</m:t>
                        </m:r>
                      </m:sub>
                    </m:sSub>
                    <m:r>
                      <a:rPr lang="en-US" sz="1200" b="0" i="1">
                        <a:latin typeface="Cambria Math" panose="02040503050406030204" pitchFamily="18" charset="0"/>
                      </a:rPr>
                      <m:t>+</m:t>
                    </m:r>
                    <m:r>
                      <a:rPr lang="en-US" sz="1200" b="0" i="1">
                        <a:latin typeface="Cambria Math" panose="02040503050406030204" pitchFamily="18" charset="0"/>
                      </a:rPr>
                      <m:t>𝑡</m:t>
                    </m:r>
                    <m:r>
                      <a:rPr lang="en-US" sz="1200" b="0" i="1">
                        <a:latin typeface="Cambria Math" panose="02040503050406030204" pitchFamily="18" charset="0"/>
                      </a:rPr>
                      <m:t> − </m:t>
                    </m:r>
                    <m:sSub>
                      <m:sSubPr>
                        <m:ctrlPr>
                          <a:rPr lang="en-US" sz="1200" b="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𝑏</m:t>
                        </m:r>
                      </m:sub>
                    </m:sSub>
                  </m:oMath>
                </m:oMathPara>
              </a14:m>
              <a:endParaRPr lang="en-US" sz="1200"/>
            </a:p>
          </xdr:txBody>
        </xdr:sp>
      </mc:Choice>
      <mc:Fallback xmlns="">
        <xdr:sp macro="" textlink="">
          <xdr:nvSpPr>
            <xdr:cNvPr id="5" name="TextBox 4">
              <a:extLst>
                <a:ext uri="{FF2B5EF4-FFF2-40B4-BE49-F238E27FC236}">
                  <a16:creationId xmlns:a16="http://schemas.microsoft.com/office/drawing/2014/main" id="{91E72560-43DD-43A5-9A7A-15E7FCA9C786}"/>
                </a:ext>
              </a:extLst>
            </xdr:cNvPr>
            <xdr:cNvSpPr txBox="1"/>
          </xdr:nvSpPr>
          <xdr:spPr>
            <a:xfrm>
              <a:off x="1193768" y="27721401"/>
              <a:ext cx="1218795"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200" b="0" i="0">
                  <a:latin typeface="Cambria Math" panose="02040503050406030204" pitchFamily="18" charset="0"/>
                </a:rPr>
                <a:t>𝑦_𝑠= 𝑦_2+𝑡 − ℎ_𝑏</a:t>
              </a:r>
              <a:endParaRPr lang="en-US" sz="1200"/>
            </a:p>
          </xdr:txBody>
        </xdr:sp>
      </mc:Fallback>
    </mc:AlternateContent>
    <xdr:clientData/>
  </xdr:oneCellAnchor>
  <xdr:twoCellAnchor>
    <xdr:from>
      <xdr:col>8</xdr:col>
      <xdr:colOff>607397</xdr:colOff>
      <xdr:row>0</xdr:row>
      <xdr:rowOff>130944</xdr:rowOff>
    </xdr:from>
    <xdr:to>
      <xdr:col>13</xdr:col>
      <xdr:colOff>48169</xdr:colOff>
      <xdr:row>0</xdr:row>
      <xdr:rowOff>422409</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5465147" y="130944"/>
          <a:ext cx="2364947"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a:solidFill>
                <a:schemeClr val="tx2">
                  <a:lumMod val="40000"/>
                  <a:lumOff val="60000"/>
                </a:schemeClr>
              </a:solidFill>
              <a:latin typeface="Franklin Gothic Demi" panose="020B0703020102020204" pitchFamily="34" charset="0"/>
            </a:rPr>
            <a:t>[Last Revised </a:t>
          </a:r>
          <a:r>
            <a:rPr kumimoji="0" lang="en-US" sz="1200" b="0" i="0" u="none" strike="noStrike" kern="0" cap="none" spc="0" normalizeH="0" baseline="0" noProof="0">
              <a:ln>
                <a:noFill/>
              </a:ln>
              <a:solidFill>
                <a:srgbClr val="44546A">
                  <a:lumMod val="40000"/>
                  <a:lumOff val="60000"/>
                </a:srgbClr>
              </a:solidFill>
              <a:effectLst/>
              <a:uLnTx/>
              <a:uFillTx/>
              <a:latin typeface="Franklin Gothic Demi" panose="020B0703020102020204" pitchFamily="34" charset="0"/>
              <a:ea typeface="+mn-ea"/>
              <a:cs typeface="+mn-cs"/>
            </a:rPr>
            <a:t>05-31-2024</a:t>
          </a:r>
          <a:r>
            <a:rPr lang="en-US" sz="1200" baseline="0">
              <a:solidFill>
                <a:schemeClr val="tx2">
                  <a:lumMod val="40000"/>
                  <a:lumOff val="60000"/>
                </a:schemeClr>
              </a:solidFill>
              <a:latin typeface="Franklin Gothic Demi" panose="020B0703020102020204" pitchFamily="34" charset="0"/>
            </a:rPr>
            <a:t>]</a:t>
          </a:r>
          <a:endParaRPr lang="en-US" sz="1200">
            <a:solidFill>
              <a:schemeClr val="tx2">
                <a:lumMod val="40000"/>
                <a:lumOff val="60000"/>
              </a:schemeClr>
            </a:solidFill>
            <a:latin typeface="Franklin Gothic Demi" panose="020B0703020102020204" pitchFamily="34" charset="0"/>
          </a:endParaRPr>
        </a:p>
      </xdr:txBody>
    </xdr:sp>
    <xdr:clientData/>
  </xdr:twoCellAnchor>
  <xdr:twoCellAnchor editAs="oneCell">
    <xdr:from>
      <xdr:col>0</xdr:col>
      <xdr:colOff>0</xdr:colOff>
      <xdr:row>1</xdr:row>
      <xdr:rowOff>0</xdr:rowOff>
    </xdr:from>
    <xdr:to>
      <xdr:col>3</xdr:col>
      <xdr:colOff>629673</xdr:colOff>
      <xdr:row>8</xdr:row>
      <xdr:rowOff>70</xdr:rowOff>
    </xdr:to>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12" t="27735" r="2511" b="38374"/>
        <a:stretch/>
      </xdr:blipFill>
      <xdr:spPr bwMode="auto">
        <a:xfrm>
          <a:off x="0" y="428625"/>
          <a:ext cx="1791723" cy="173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473337</xdr:colOff>
      <xdr:row>129</xdr:row>
      <xdr:rowOff>77097</xdr:rowOff>
    </xdr:from>
    <xdr:ext cx="1871218" cy="416204"/>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968637" y="31604847"/>
              <a:ext cx="1871218" cy="416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num>
                      <m:den>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1</m:t>
                            </m:r>
                          </m:sub>
                        </m:sSub>
                      </m:den>
                    </m:f>
                    <m:r>
                      <a:rPr lang="en-US" sz="1100" b="0" i="1">
                        <a:latin typeface="Cambria Math" panose="02040503050406030204" pitchFamily="18" charset="0"/>
                      </a:rPr>
                      <m:t>=2.0</m:t>
                    </m:r>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1</m:t>
                        </m:r>
                      </m:sub>
                    </m:sSub>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2</m:t>
                        </m:r>
                      </m:sub>
                    </m:sSub>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3</m:t>
                        </m:r>
                      </m:sub>
                    </m:sSub>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𝑎</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1</m:t>
                                    </m:r>
                                  </m:sub>
                                </m:sSub>
                              </m:den>
                            </m:f>
                          </m:e>
                        </m:d>
                      </m:e>
                      <m:sup>
                        <m:r>
                          <a:rPr lang="en-US" sz="1100" b="0" i="1">
                            <a:latin typeface="Cambria Math" panose="02040503050406030204" pitchFamily="18" charset="0"/>
                          </a:rPr>
                          <m:t>0.65</m:t>
                        </m:r>
                      </m:sup>
                    </m:sSup>
                    <m:sSup>
                      <m:sSupPr>
                        <m:ctrlPr>
                          <a:rPr lang="en-US" sz="1100" b="0" i="1">
                            <a:latin typeface="Cambria Math" panose="02040503050406030204" pitchFamily="18" charset="0"/>
                          </a:rPr>
                        </m:ctrlPr>
                      </m:sSupPr>
                      <m:e>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𝑟</m:t>
                            </m:r>
                          </m:sub>
                        </m:sSub>
                      </m:e>
                      <m:sup>
                        <m:r>
                          <a:rPr lang="en-US" sz="1100" b="0" i="1">
                            <a:latin typeface="Cambria Math" panose="02040503050406030204" pitchFamily="18" charset="0"/>
                          </a:rPr>
                          <m:t>0.43</m:t>
                        </m:r>
                      </m:sup>
                    </m:sSup>
                  </m:oMath>
                </m:oMathPara>
              </a14:m>
              <a:endParaRPr lang="en-US" sz="1100"/>
            </a:p>
          </xdr:txBody>
        </xdr:sp>
      </mc:Choice>
      <mc:Fallback xmlns="">
        <xdr:sp macro="" textlink="">
          <xdr:nvSpPr>
            <xdr:cNvPr id="8" name="TextBox 7">
              <a:extLst>
                <a:ext uri="{FF2B5EF4-FFF2-40B4-BE49-F238E27FC236}">
                  <a16:creationId xmlns:a16="http://schemas.microsoft.com/office/drawing/2014/main" id="{A398DF14-344C-4D2C-88D7-6C78765E4F18}"/>
                </a:ext>
              </a:extLst>
            </xdr:cNvPr>
            <xdr:cNvSpPr txBox="1"/>
          </xdr:nvSpPr>
          <xdr:spPr>
            <a:xfrm>
              <a:off x="968637" y="31604847"/>
              <a:ext cx="1871218" cy="416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𝑦_𝑠/𝑦_1 =2.0𝐾_1 𝐾_2 𝐾_3 </a:t>
              </a:r>
              <a:r>
                <a:rPr lang="en-US" sz="1100" b="0" i="0">
                  <a:solidFill>
                    <a:schemeClr val="tx1"/>
                  </a:solidFill>
                  <a:effectLst/>
                  <a:latin typeface="Cambria Math" panose="02040503050406030204" pitchFamily="18" charset="0"/>
                  <a:ea typeface="+mn-ea"/>
                  <a:cs typeface="+mn-cs"/>
                </a:rPr>
                <a:t>(𝑎/𝑦_1 )^</a:t>
              </a:r>
              <a:r>
                <a:rPr lang="en-US" sz="1100" b="0" i="0">
                  <a:latin typeface="Cambria Math" panose="02040503050406030204" pitchFamily="18" charset="0"/>
                </a:rPr>
                <a:t>0.65 〖𝐹_𝑟〗^0.43</a:t>
              </a:r>
              <a:endParaRPr lang="en-US" sz="1100"/>
            </a:p>
          </xdr:txBody>
        </xdr:sp>
      </mc:Fallback>
    </mc:AlternateContent>
    <xdr:clientData/>
  </xdr:oneCellAnchor>
  <xdr:oneCellAnchor>
    <xdr:from>
      <xdr:col>6</xdr:col>
      <xdr:colOff>449580</xdr:colOff>
      <xdr:row>129</xdr:row>
      <xdr:rowOff>68580</xdr:rowOff>
    </xdr:from>
    <xdr:ext cx="1310102" cy="37760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3878580" y="31596330"/>
              <a:ext cx="1310102" cy="3776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r>
                      <a:rPr lang="en-US" sz="1100" b="0" i="0">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ea typeface="Cambria Math" panose="02040503050406030204" pitchFamily="18" charset="0"/>
                          </a:rPr>
                        </m:ctrlPr>
                      </m:dPr>
                      <m:e>
                        <m:m>
                          <m:mPr>
                            <m:mcs>
                              <m:mc>
                                <m:mcPr>
                                  <m:count m:val="2"/>
                                  <m:mcJc m:val="center"/>
                                </m:mcPr>
                              </m:mc>
                            </m:mcs>
                            <m:ctrlPr>
                              <a:rPr lang="en-US" sz="1100" b="0" i="1">
                                <a:latin typeface="Cambria Math" panose="02040503050406030204" pitchFamily="18" charset="0"/>
                                <a:ea typeface="Cambria Math" panose="02040503050406030204" pitchFamily="18" charset="0"/>
                              </a:rPr>
                            </m:ctrlPr>
                          </m:mPr>
                          <m:mr>
                            <m:e>
                              <m:r>
                                <m:rPr>
                                  <m:brk m:alnAt="7"/>
                                </m:rP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.4</m:t>
                              </m:r>
                              <m:r>
                                <a:rPr lang="en-US" sz="1100" b="0" i="1">
                                  <a:latin typeface="Cambria Math" panose="02040503050406030204" pitchFamily="18" charset="0"/>
                                  <a:ea typeface="Cambria Math" panose="02040503050406030204" pitchFamily="18" charset="0"/>
                                </a:rPr>
                                <m:t>𝑎</m:t>
                              </m:r>
                            </m:e>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𝐹</m:t>
                                  </m:r>
                                </m:e>
                                <m:sub>
                                  <m:r>
                                    <a:rPr lang="en-US" sz="1100" b="0" i="1">
                                      <a:latin typeface="Cambria Math" panose="02040503050406030204" pitchFamily="18" charset="0"/>
                                      <a:ea typeface="Cambria Math" panose="02040503050406030204" pitchFamily="18" charset="0"/>
                                    </a:rPr>
                                    <m:t>𝑟</m:t>
                                  </m:r>
                                </m:sub>
                              </m:sSub>
                              <m:r>
                                <a:rPr lang="en-US" sz="1100" b="0" i="1">
                                  <a:latin typeface="Cambria Math" panose="02040503050406030204" pitchFamily="18" charset="0"/>
                                  <a:ea typeface="Cambria Math" panose="02040503050406030204" pitchFamily="18" charset="0"/>
                                </a:rPr>
                                <m:t>≤0.8</m:t>
                              </m:r>
                            </m:e>
                          </m:mr>
                          <m:mr>
                            <m:e>
                              <m:r>
                                <a:rPr lang="en-US" sz="1100" b="0" i="1">
                                  <a:latin typeface="Cambria Math" panose="02040503050406030204" pitchFamily="18" charset="0"/>
                                  <a:ea typeface="Cambria Math" panose="02040503050406030204" pitchFamily="18" charset="0"/>
                                </a:rPr>
                                <m:t>3.0</m:t>
                              </m:r>
                              <m:r>
                                <a:rPr lang="en-US" sz="1100" b="0" i="1">
                                  <a:latin typeface="Cambria Math" panose="02040503050406030204" pitchFamily="18" charset="0"/>
                                  <a:ea typeface="Cambria Math" panose="02040503050406030204" pitchFamily="18" charset="0"/>
                                </a:rPr>
                                <m:t>𝑎</m:t>
                              </m:r>
                            </m:e>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𝐹</m:t>
                                  </m:r>
                                </m:e>
                                <m:sub>
                                  <m:r>
                                    <a:rPr lang="en-US" sz="1100" b="0" i="1">
                                      <a:latin typeface="Cambria Math" panose="02040503050406030204" pitchFamily="18" charset="0"/>
                                      <a:ea typeface="Cambria Math" panose="02040503050406030204" pitchFamily="18" charset="0"/>
                                    </a:rPr>
                                    <m:t>𝑟</m:t>
                                  </m:r>
                                </m:sub>
                              </m:sSub>
                              <m:r>
                                <a:rPr lang="en-US" sz="1100" b="0" i="1">
                                  <a:latin typeface="Cambria Math" panose="02040503050406030204" pitchFamily="18" charset="0"/>
                                  <a:ea typeface="Cambria Math" panose="02040503050406030204" pitchFamily="18" charset="0"/>
                                </a:rPr>
                                <m:t>&gt;0.8</m:t>
                              </m:r>
                            </m:e>
                          </m:mr>
                        </m:m>
                      </m:e>
                    </m:d>
                  </m:oMath>
                </m:oMathPara>
              </a14:m>
              <a:endParaRPr lang="en-US" sz="1100"/>
            </a:p>
          </xdr:txBody>
        </xdr:sp>
      </mc:Choice>
      <mc:Fallback xmlns="">
        <xdr:sp macro="" textlink="">
          <xdr:nvSpPr>
            <xdr:cNvPr id="9" name="TextBox 8">
              <a:extLst>
                <a:ext uri="{FF2B5EF4-FFF2-40B4-BE49-F238E27FC236}">
                  <a16:creationId xmlns:a16="http://schemas.microsoft.com/office/drawing/2014/main" id="{B6E6D19F-7792-4826-9B55-86319CBE0156}"/>
                </a:ext>
              </a:extLst>
            </xdr:cNvPr>
            <xdr:cNvSpPr txBox="1"/>
          </xdr:nvSpPr>
          <xdr:spPr>
            <a:xfrm>
              <a:off x="3878580" y="31596330"/>
              <a:ext cx="1310102" cy="3776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a:t>
              </a:r>
              <a:r>
                <a:rPr lang="en-US" sz="1100" b="0" i="0">
                  <a:latin typeface="Cambria Math" panose="02040503050406030204" pitchFamily="18" charset="0"/>
                  <a:ea typeface="Cambria Math" panose="02040503050406030204" pitchFamily="18" charset="0"/>
                </a:rPr>
                <a:t>≤{■8(2.4𝑎&amp;𝐹_𝑟≤0.8@3.0𝑎&amp;𝐹_𝑟&gt;0.8)┤</a:t>
              </a:r>
              <a:endParaRPr lang="en-US" sz="1100"/>
            </a:p>
          </xdr:txBody>
        </xdr:sp>
      </mc:Fallback>
    </mc:AlternateContent>
    <xdr:clientData/>
  </xdr:oneCellAnchor>
  <xdr:twoCellAnchor editAs="oneCell">
    <xdr:from>
      <xdr:col>22</xdr:col>
      <xdr:colOff>154783</xdr:colOff>
      <xdr:row>119</xdr:row>
      <xdr:rowOff>214313</xdr:rowOff>
    </xdr:from>
    <xdr:to>
      <xdr:col>28</xdr:col>
      <xdr:colOff>19526</xdr:colOff>
      <xdr:row>130</xdr:row>
      <xdr:rowOff>37184</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825" b="6789"/>
        <a:stretch/>
      </xdr:blipFill>
      <xdr:spPr>
        <a:xfrm>
          <a:off x="13394533" y="30670501"/>
          <a:ext cx="3583780" cy="2549402"/>
        </a:xfrm>
        <a:prstGeom prst="rect">
          <a:avLst/>
        </a:prstGeom>
      </xdr:spPr>
    </xdr:pic>
    <xdr:clientData/>
  </xdr:twoCellAnchor>
  <xdr:twoCellAnchor editAs="oneCell">
    <xdr:from>
      <xdr:col>16</xdr:col>
      <xdr:colOff>576261</xdr:colOff>
      <xdr:row>143</xdr:row>
      <xdr:rowOff>61914</xdr:rowOff>
    </xdr:from>
    <xdr:to>
      <xdr:col>20</xdr:col>
      <xdr:colOff>206692</xdr:colOff>
      <xdr:row>145</xdr:row>
      <xdr:rowOff>77154</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72699" y="36495039"/>
          <a:ext cx="2066926" cy="515303"/>
        </a:xfrm>
        <a:prstGeom prst="rect">
          <a:avLst/>
        </a:prstGeom>
      </xdr:spPr>
    </xdr:pic>
    <xdr:clientData/>
  </xdr:twoCellAnchor>
  <xdr:twoCellAnchor editAs="oneCell">
    <xdr:from>
      <xdr:col>16</xdr:col>
      <xdr:colOff>209550</xdr:colOff>
      <xdr:row>37</xdr:row>
      <xdr:rowOff>66675</xdr:rowOff>
    </xdr:from>
    <xdr:to>
      <xdr:col>23</xdr:col>
      <xdr:colOff>225920</xdr:colOff>
      <xdr:row>56</xdr:row>
      <xdr:rowOff>171450</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4"/>
        <a:stretch>
          <a:fillRect/>
        </a:stretch>
      </xdr:blipFill>
      <xdr:spPr>
        <a:xfrm>
          <a:off x="9820275" y="8934450"/>
          <a:ext cx="4283570" cy="5181600"/>
        </a:xfrm>
        <a:prstGeom prst="rect">
          <a:avLst/>
        </a:prstGeom>
      </xdr:spPr>
    </xdr:pic>
    <xdr:clientData/>
  </xdr:twoCellAnchor>
  <xdr:twoCellAnchor editAs="oneCell">
    <xdr:from>
      <xdr:col>16</xdr:col>
      <xdr:colOff>57150</xdr:colOff>
      <xdr:row>153</xdr:row>
      <xdr:rowOff>133350</xdr:rowOff>
    </xdr:from>
    <xdr:to>
      <xdr:col>24</xdr:col>
      <xdr:colOff>400050</xdr:colOff>
      <xdr:row>163</xdr:row>
      <xdr:rowOff>56633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5"/>
        <a:stretch>
          <a:fillRect/>
        </a:stretch>
      </xdr:blipFill>
      <xdr:spPr>
        <a:xfrm>
          <a:off x="9525000" y="37604700"/>
          <a:ext cx="5210175" cy="2395972"/>
        </a:xfrm>
        <a:prstGeom prst="rect">
          <a:avLst/>
        </a:prstGeom>
      </xdr:spPr>
    </xdr:pic>
    <xdr:clientData/>
  </xdr:twoCellAnchor>
  <xdr:twoCellAnchor editAs="oneCell">
    <xdr:from>
      <xdr:col>14</xdr:col>
      <xdr:colOff>609599</xdr:colOff>
      <xdr:row>84</xdr:row>
      <xdr:rowOff>247649</xdr:rowOff>
    </xdr:from>
    <xdr:to>
      <xdr:col>26</xdr:col>
      <xdr:colOff>133349</xdr:colOff>
      <xdr:row>103</xdr:row>
      <xdr:rowOff>1869</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858249" y="20897849"/>
          <a:ext cx="6848475" cy="44500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342900</xdr:colOff>
          <xdr:row>27</xdr:row>
          <xdr:rowOff>30480</xdr:rowOff>
        </xdr:from>
        <xdr:to>
          <xdr:col>3</xdr:col>
          <xdr:colOff>516255</xdr:colOff>
          <xdr:row>27</xdr:row>
          <xdr:rowOff>247650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2</xdr:col>
      <xdr:colOff>60292</xdr:colOff>
      <xdr:row>44</xdr:row>
      <xdr:rowOff>127476</xdr:rowOff>
    </xdr:from>
    <xdr:ext cx="1844707" cy="336887"/>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31842" y="11471751"/>
              <a:ext cx="1844707" cy="336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𝑢𝑒</m:t>
                      </m:r>
                    </m:sub>
                  </m:sSub>
                </m:oMath>
              </a14:m>
              <a:r>
                <a:rPr lang="en-US" sz="1400"/>
                <a:t> = </a:t>
              </a:r>
              <a14:m>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1</m:t>
                      </m:r>
                    </m:sub>
                  </m:sSub>
                  <m:r>
                    <a:rPr lang="en-US" sz="1400" b="0" i="1">
                      <a:latin typeface="Cambria Math" panose="02040503050406030204" pitchFamily="18" charset="0"/>
                    </a:rPr>
                    <m:t> </m:t>
                  </m:r>
                  <m:sSup>
                    <m:sSupPr>
                      <m:ctrlPr>
                        <a:rPr lang="en-US" sz="1400" b="0" i="1">
                          <a:latin typeface="Cambria Math" panose="02040503050406030204" pitchFamily="18" charset="0"/>
                        </a:rPr>
                      </m:ctrlPr>
                    </m:sSupPr>
                    <m:e>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𝑢𝑒</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𝑢</m:t>
                              </m:r>
                            </m:sub>
                          </m:sSub>
                        </m:den>
                      </m:f>
                      <m:r>
                        <a:rPr lang="en-US" sz="1400" b="0" i="1">
                          <a:latin typeface="Cambria Math" panose="02040503050406030204" pitchFamily="18" charset="0"/>
                        </a:rPr>
                        <m:t>)</m:t>
                      </m:r>
                    </m:e>
                    <m:sup>
                      <m:r>
                        <a:rPr lang="en-US" sz="1400" b="0" i="1">
                          <a:latin typeface="Cambria Math" panose="02040503050406030204" pitchFamily="18" charset="0"/>
                        </a:rPr>
                        <m:t>8/7</m:t>
                      </m:r>
                    </m:sup>
                  </m:sSup>
                </m:oMath>
              </a14:m>
              <a:endParaRPr lang="en-US" sz="1400"/>
            </a:p>
          </xdr:txBody>
        </xdr:sp>
      </mc:Choice>
      <mc:Fallback xmlns="">
        <xdr:sp macro="" textlink="">
          <xdr:nvSpPr>
            <xdr:cNvPr id="2" name="TextBox 1">
              <a:extLst>
                <a:ext uri="{FF2B5EF4-FFF2-40B4-BE49-F238E27FC236}">
                  <a16:creationId xmlns:a16="http://schemas.microsoft.com/office/drawing/2014/main" id="{E9EDA95B-113C-4C77-844C-9F130C07F5DD}"/>
                </a:ext>
              </a:extLst>
            </xdr:cNvPr>
            <xdr:cNvSpPr txBox="1"/>
          </xdr:nvSpPr>
          <xdr:spPr>
            <a:xfrm>
              <a:off x="1031842" y="11471751"/>
              <a:ext cx="1844707" cy="336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b="0" i="0">
                  <a:latin typeface="Cambria Math" panose="02040503050406030204" pitchFamily="18" charset="0"/>
                </a:rPr>
                <a:t>𝑄_𝑢𝑒</a:t>
              </a:r>
              <a:r>
                <a:rPr lang="en-US" sz="1400"/>
                <a:t> = </a:t>
              </a:r>
              <a:r>
                <a:rPr lang="en-US" sz="1400" b="0" i="0">
                  <a:latin typeface="Cambria Math" panose="02040503050406030204" pitchFamily="18" charset="0"/>
                </a:rPr>
                <a:t>𝑄_1  〖(ℎ_𝑢𝑒/ℎ_𝑢 )〗^(8/7)</a:t>
              </a:r>
              <a:endParaRPr lang="en-US" sz="1400"/>
            </a:p>
          </xdr:txBody>
        </xdr:sp>
      </mc:Fallback>
    </mc:AlternateContent>
    <xdr:clientData/>
  </xdr:oneCellAnchor>
  <xdr:oneCellAnchor>
    <xdr:from>
      <xdr:col>1</xdr:col>
      <xdr:colOff>479052</xdr:colOff>
      <xdr:row>60</xdr:row>
      <xdr:rowOff>98052</xdr:rowOff>
    </xdr:from>
    <xdr:ext cx="1474058" cy="420628"/>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974352" y="15795252"/>
              <a:ext cx="1474058" cy="42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2</m:t>
                            </m:r>
                          </m:sub>
                        </m:sSub>
                      </m:num>
                      <m:den>
                        <m:sSub>
                          <m:sSubPr>
                            <m:ctrlPr>
                              <a:rPr lang="en-US" sz="1100" b="0" i="1">
                                <a:latin typeface="Cambria Math" panose="02040503050406030204" pitchFamily="18" charset="0"/>
                              </a:rPr>
                            </m:ctrlPr>
                          </m:sSubPr>
                          <m:e>
                            <m:r>
                              <a:rPr lang="en-US" sz="1100" b="0" i="1">
                                <a:latin typeface="Cambria Math" panose="02040503050406030204" pitchFamily="18" charset="0"/>
                              </a:rPr>
                              <m:t>h</m:t>
                            </m:r>
                          </m:e>
                          <m:sub>
                            <m:r>
                              <a:rPr lang="en-US" sz="1100" b="0" i="1">
                                <a:latin typeface="Cambria Math" panose="02040503050406030204" pitchFamily="18" charset="0"/>
                              </a:rPr>
                              <m:t>𝑢𝑒</m:t>
                            </m:r>
                          </m:sub>
                        </m:sSub>
                      </m:den>
                    </m:f>
                    <m:r>
                      <a:rPr lang="en-US" sz="1100" b="0" i="1">
                        <a:latin typeface="Cambria Math" panose="02040503050406030204" pitchFamily="18" charset="0"/>
                      </a:rPr>
                      <m:t>=</m:t>
                    </m:r>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𝑄</m:t>
                                    </m:r>
                                  </m:e>
                                  <m:sub>
                                    <m:r>
                                      <a:rPr lang="en-US" sz="1100" b="0" i="1">
                                        <a:solidFill>
                                          <a:schemeClr val="tx1"/>
                                        </a:solidFill>
                                        <a:effectLst/>
                                        <a:latin typeface="Cambria Math" panose="02040503050406030204" pitchFamily="18" charset="0"/>
                                        <a:ea typeface="+mn-ea"/>
                                        <a:cs typeface="+mn-cs"/>
                                      </a:rPr>
                                      <m:t>2</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𝑄</m:t>
                                    </m:r>
                                  </m:e>
                                  <m:sub>
                                    <m:r>
                                      <a:rPr lang="en-US" sz="1100" b="0" i="1">
                                        <a:solidFill>
                                          <a:schemeClr val="tx1"/>
                                        </a:solidFill>
                                        <a:effectLst/>
                                        <a:latin typeface="Cambria Math" panose="02040503050406030204" pitchFamily="18" charset="0"/>
                                        <a:ea typeface="+mn-ea"/>
                                        <a:cs typeface="+mn-cs"/>
                                      </a:rPr>
                                      <m:t>𝑢𝑒</m:t>
                                    </m:r>
                                  </m:sub>
                                </m:sSub>
                              </m:den>
                            </m:f>
                          </m:e>
                        </m:d>
                      </m:e>
                      <m:sup>
                        <m:r>
                          <a:rPr lang="en-US" sz="1100" b="0" i="1">
                            <a:latin typeface="Cambria Math" panose="02040503050406030204" pitchFamily="18" charset="0"/>
                          </a:rPr>
                          <m:t>6/7</m:t>
                        </m:r>
                      </m:sup>
                    </m:sSup>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𝑊</m:t>
                                    </m:r>
                                  </m:e>
                                  <m:sub>
                                    <m:r>
                                      <a:rPr lang="en-US" sz="1100" b="0" i="1">
                                        <a:solidFill>
                                          <a:schemeClr val="tx1"/>
                                        </a:solidFill>
                                        <a:effectLst/>
                                        <a:latin typeface="Cambria Math" panose="02040503050406030204" pitchFamily="18" charset="0"/>
                                        <a:ea typeface="+mn-ea"/>
                                        <a:cs typeface="+mn-cs"/>
                                      </a:rPr>
                                      <m:t>2</m:t>
                                    </m:r>
                                  </m:sub>
                                </m:sSub>
                              </m:den>
                            </m:f>
                          </m:e>
                        </m:d>
                      </m:e>
                      <m:sup>
                        <m:sSub>
                          <m:sSubPr>
                            <m:ctrlPr>
                              <a:rPr lang="en-US" sz="1100" b="0" i="1">
                                <a:latin typeface="Cambria Math" panose="02040503050406030204" pitchFamily="18" charset="0"/>
                              </a:rPr>
                            </m:ctrlPr>
                          </m:sSubPr>
                          <m:e>
                            <m:r>
                              <a:rPr lang="en-US" sz="1100" b="0" i="1">
                                <a:latin typeface="Cambria Math" panose="02040503050406030204" pitchFamily="18" charset="0"/>
                              </a:rPr>
                              <m:t>𝑘</m:t>
                            </m:r>
                          </m:e>
                          <m:sub>
                            <m:r>
                              <a:rPr lang="en-US" sz="1100" b="0" i="1">
                                <a:latin typeface="Cambria Math" panose="02040503050406030204" pitchFamily="18" charset="0"/>
                              </a:rPr>
                              <m:t>1</m:t>
                            </m:r>
                          </m:sub>
                        </m:sSub>
                      </m:sup>
                    </m:sSup>
                  </m:oMath>
                </m:oMathPara>
              </a14:m>
              <a:endParaRPr lang="en-US" sz="1100"/>
            </a:p>
          </xdr:txBody>
        </xdr:sp>
      </mc:Choice>
      <mc:Fallback xmlns="">
        <xdr:sp macro="" textlink="">
          <xdr:nvSpPr>
            <xdr:cNvPr id="3" name="TextBox 2">
              <a:extLst>
                <a:ext uri="{FF2B5EF4-FFF2-40B4-BE49-F238E27FC236}">
                  <a16:creationId xmlns:a16="http://schemas.microsoft.com/office/drawing/2014/main" id="{89207B9F-2656-47BA-B9FB-4CBD5FA65592}"/>
                </a:ext>
              </a:extLst>
            </xdr:cNvPr>
            <xdr:cNvSpPr txBox="1"/>
          </xdr:nvSpPr>
          <xdr:spPr>
            <a:xfrm>
              <a:off x="974352" y="15795252"/>
              <a:ext cx="1474058" cy="420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𝑦_2/ℎ_𝑢𝑒 =</a:t>
              </a:r>
              <a:r>
                <a:rPr lang="en-US" sz="1100" b="0" i="0">
                  <a:solidFill>
                    <a:schemeClr val="tx1"/>
                  </a:solidFill>
                  <a:effectLst/>
                  <a:latin typeface="Cambria Math" panose="02040503050406030204" pitchFamily="18" charset="0"/>
                  <a:ea typeface="+mn-ea"/>
                  <a:cs typeface="+mn-cs"/>
                </a:rPr>
                <a:t>(𝑄_2/𝑄_𝑢𝑒 )^(</a:t>
              </a:r>
              <a:r>
                <a:rPr lang="en-US" sz="1100" b="0" i="0">
                  <a:latin typeface="Cambria Math" panose="02040503050406030204" pitchFamily="18" charset="0"/>
                </a:rPr>
                <a:t>6/7) </a:t>
              </a:r>
              <a:r>
                <a:rPr lang="en-US" sz="1100" b="0" i="0">
                  <a:solidFill>
                    <a:schemeClr val="tx1"/>
                  </a:solidFill>
                  <a:effectLst/>
                  <a:latin typeface="Cambria Math" panose="02040503050406030204" pitchFamily="18" charset="0"/>
                  <a:ea typeface="+mn-ea"/>
                  <a:cs typeface="+mn-cs"/>
                </a:rPr>
                <a:t>(𝑊_1/𝑊_2 )^(</a:t>
              </a:r>
              <a:r>
                <a:rPr lang="en-US" sz="1100" b="0" i="0">
                  <a:latin typeface="Cambria Math" panose="02040503050406030204" pitchFamily="18" charset="0"/>
                </a:rPr>
                <a:t>𝑘_1 )</a:t>
              </a:r>
              <a:endParaRPr lang="en-US" sz="1100"/>
            </a:p>
          </xdr:txBody>
        </xdr:sp>
      </mc:Fallback>
    </mc:AlternateContent>
    <xdr:clientData/>
  </xdr:oneCellAnchor>
  <xdr:oneCellAnchor>
    <xdr:from>
      <xdr:col>3</xdr:col>
      <xdr:colOff>171450</xdr:colOff>
      <xdr:row>94</xdr:row>
      <xdr:rowOff>147637</xdr:rowOff>
    </xdr:from>
    <xdr:ext cx="1974322" cy="42492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1343025" y="24141112"/>
              <a:ext cx="1974322"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200" i="1">
                            <a:latin typeface="Cambria Math" panose="02040503050406030204" pitchFamily="18" charset="0"/>
                          </a:rPr>
                        </m:ctrlPr>
                      </m:fPr>
                      <m:num>
                        <m:r>
                          <a:rPr lang="en-US" sz="1200" b="0" i="1">
                            <a:latin typeface="Cambria Math" panose="02040503050406030204" pitchFamily="18" charset="0"/>
                          </a:rPr>
                          <m:t>𝑡</m:t>
                        </m:r>
                      </m:num>
                      <m:den>
                        <m:sSub>
                          <m:sSubPr>
                            <m:ctrlPr>
                              <a:rPr lang="en-US" sz="120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𝑏</m:t>
                            </m:r>
                          </m:sub>
                        </m:sSub>
                      </m:den>
                    </m:f>
                    <m:r>
                      <a:rPr lang="en-US" sz="1200" b="0" i="1">
                        <a:latin typeface="Cambria Math" panose="02040503050406030204" pitchFamily="18" charset="0"/>
                      </a:rPr>
                      <m:t>=0.5 </m:t>
                    </m:r>
                    <m:sSup>
                      <m:sSupPr>
                        <m:ctrlPr>
                          <a:rPr lang="en-US" sz="1200" b="0" i="1">
                            <a:latin typeface="Cambria Math" panose="02040503050406030204" pitchFamily="18" charset="0"/>
                          </a:rPr>
                        </m:ctrlPr>
                      </m:sSupPr>
                      <m:e>
                        <m:f>
                          <m:fPr>
                            <m:ctrlPr>
                              <a:rPr lang="en-US" sz="1200" b="0" i="1">
                                <a:latin typeface="Cambria Math" panose="02040503050406030204" pitchFamily="18" charset="0"/>
                              </a:rPr>
                            </m:ctrlPr>
                          </m:fPr>
                          <m:num>
                            <m:sSub>
                              <m:sSubPr>
                                <m:ctrlPr>
                                  <a:rPr lang="en-US" sz="1200" b="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𝑏</m:t>
                                </m:r>
                              </m:sub>
                            </m:sSub>
                            <m:sSub>
                              <m:sSubPr>
                                <m:ctrlPr>
                                  <a:rPr lang="en-US" sz="1200" b="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𝑡</m:t>
                                </m:r>
                              </m:sub>
                            </m:sSub>
                          </m:num>
                          <m:den>
                            <m:sSubSup>
                              <m:sSubSupPr>
                                <m:ctrlPr>
                                  <a:rPr lang="en-US" sz="1200" b="0" i="1">
                                    <a:latin typeface="Cambria Math" panose="02040503050406030204" pitchFamily="18" charset="0"/>
                                  </a:rPr>
                                </m:ctrlPr>
                              </m:sSubSupPr>
                              <m:e>
                                <m:r>
                                  <a:rPr lang="en-US" sz="1200" b="0" i="1">
                                    <a:latin typeface="Cambria Math" panose="02040503050406030204" pitchFamily="18" charset="0"/>
                                  </a:rPr>
                                  <m:t>h</m:t>
                                </m:r>
                              </m:e>
                              <m:sub>
                                <m:r>
                                  <a:rPr lang="en-US" sz="1200" b="0" i="1">
                                    <a:latin typeface="Cambria Math" panose="02040503050406030204" pitchFamily="18" charset="0"/>
                                  </a:rPr>
                                  <m:t>𝑢</m:t>
                                </m:r>
                              </m:sub>
                              <m:sup>
                                <m:r>
                                  <a:rPr lang="en-US" sz="1200" b="0" i="1">
                                    <a:latin typeface="Cambria Math" panose="02040503050406030204" pitchFamily="18" charset="0"/>
                                  </a:rPr>
                                  <m:t>2</m:t>
                                </m:r>
                              </m:sup>
                            </m:sSubSup>
                          </m:den>
                        </m:f>
                      </m:e>
                      <m:sup>
                        <m:r>
                          <a:rPr lang="en-US" sz="1200" b="0" i="1">
                            <a:latin typeface="Cambria Math" panose="02040503050406030204" pitchFamily="18" charset="0"/>
                          </a:rPr>
                          <m:t>0.2</m:t>
                        </m:r>
                      </m:sup>
                    </m:sSup>
                    <m:sSup>
                      <m:sSupPr>
                        <m:ctrlPr>
                          <a:rPr lang="en-US" sz="1200" b="0" i="1">
                            <a:latin typeface="Cambria Math" panose="02040503050406030204" pitchFamily="18" charset="0"/>
                          </a:rPr>
                        </m:ctrlPr>
                      </m:sSupPr>
                      <m:e>
                        <m:r>
                          <a:rPr lang="en-US" sz="1200" b="0" i="1">
                            <a:latin typeface="Cambria Math" panose="02040503050406030204" pitchFamily="18" charset="0"/>
                          </a:rPr>
                          <m:t>(1−</m:t>
                        </m:r>
                        <m:f>
                          <m:fPr>
                            <m:ctrlPr>
                              <a:rPr lang="en-US" sz="1200" b="0" i="1">
                                <a:latin typeface="Cambria Math" panose="02040503050406030204" pitchFamily="18" charset="0"/>
                              </a:rPr>
                            </m:ctrlPr>
                          </m:fPr>
                          <m:num>
                            <m:sSub>
                              <m:sSubPr>
                                <m:ctrlPr>
                                  <a:rPr lang="en-US" sz="1200" b="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𝑤</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𝑡</m:t>
                                </m:r>
                              </m:sub>
                            </m:sSub>
                          </m:den>
                        </m:f>
                        <m:r>
                          <a:rPr lang="en-US" sz="1200" b="0" i="1">
                            <a:latin typeface="Cambria Math" panose="02040503050406030204" pitchFamily="18" charset="0"/>
                          </a:rPr>
                          <m:t>)</m:t>
                        </m:r>
                      </m:e>
                      <m:sup>
                        <m:r>
                          <a:rPr lang="en-US" sz="1200" b="0" i="1">
                            <a:latin typeface="Cambria Math" panose="02040503050406030204" pitchFamily="18" charset="0"/>
                          </a:rPr>
                          <m:t>−0.1</m:t>
                        </m:r>
                      </m:sup>
                    </m:sSup>
                  </m:oMath>
                </m:oMathPara>
              </a14:m>
              <a:endParaRPr lang="en-US" sz="1200"/>
            </a:p>
          </xdr:txBody>
        </xdr:sp>
      </mc:Choice>
      <mc:Fallback xmlns="">
        <xdr:sp macro="" textlink="">
          <xdr:nvSpPr>
            <xdr:cNvPr id="4" name="TextBox 3">
              <a:extLst>
                <a:ext uri="{FF2B5EF4-FFF2-40B4-BE49-F238E27FC236}">
                  <a16:creationId xmlns:a16="http://schemas.microsoft.com/office/drawing/2014/main" id="{3BEA0D54-377B-4F57-814B-662F5A42CAE8}"/>
                </a:ext>
              </a:extLst>
            </xdr:cNvPr>
            <xdr:cNvSpPr txBox="1"/>
          </xdr:nvSpPr>
          <xdr:spPr>
            <a:xfrm>
              <a:off x="1343025" y="24141112"/>
              <a:ext cx="1974322" cy="42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200" b="0" i="0">
                  <a:latin typeface="Cambria Math" panose="02040503050406030204" pitchFamily="18" charset="0"/>
                </a:rPr>
                <a:t>𝑡/ℎ_𝑏 =0.5 〖(ℎ_𝑏 ℎ_𝑡)/(ℎ_𝑢^2 )〗^0.2 〖(1−ℎ_𝑤/ℎ_𝑡 )〗^(−0.1)</a:t>
              </a:r>
              <a:endParaRPr lang="en-US" sz="1200"/>
            </a:p>
          </xdr:txBody>
        </xdr:sp>
      </mc:Fallback>
    </mc:AlternateContent>
    <xdr:clientData/>
  </xdr:oneCellAnchor>
  <xdr:oneCellAnchor>
    <xdr:from>
      <xdr:col>3</xdr:col>
      <xdr:colOff>22193</xdr:colOff>
      <xdr:row>113</xdr:row>
      <xdr:rowOff>137001</xdr:rowOff>
    </xdr:from>
    <xdr:ext cx="1218795" cy="187872"/>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193768" y="28835826"/>
              <a:ext cx="1218795"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panose="02040503050406030204" pitchFamily="18" charset="0"/>
                          </a:rPr>
                          <m:t>𝑦</m:t>
                        </m:r>
                      </m:e>
                      <m:sub>
                        <m:r>
                          <a:rPr lang="en-US" sz="1200" b="0" i="1">
                            <a:latin typeface="Cambria Math" panose="02040503050406030204" pitchFamily="18" charset="0"/>
                          </a:rPr>
                          <m:t>𝑠</m:t>
                        </m:r>
                      </m:sub>
                    </m:sSub>
                    <m:r>
                      <a:rPr lang="en-US" sz="1200" b="0" i="1">
                        <a:latin typeface="Cambria Math" panose="02040503050406030204" pitchFamily="18" charset="0"/>
                      </a:rPr>
                      <m:t>= </m:t>
                    </m:r>
                    <m:sSub>
                      <m:sSubPr>
                        <m:ctrlPr>
                          <a:rPr lang="en-US" sz="1200" b="0" i="1">
                            <a:latin typeface="Cambria Math" panose="02040503050406030204" pitchFamily="18" charset="0"/>
                          </a:rPr>
                        </m:ctrlPr>
                      </m:sSubPr>
                      <m:e>
                        <m:r>
                          <a:rPr lang="en-US" sz="1200" b="0" i="1">
                            <a:latin typeface="Cambria Math" panose="02040503050406030204" pitchFamily="18" charset="0"/>
                          </a:rPr>
                          <m:t>𝑦</m:t>
                        </m:r>
                      </m:e>
                      <m:sub>
                        <m:r>
                          <a:rPr lang="en-US" sz="1200" b="0" i="1">
                            <a:latin typeface="Cambria Math" panose="02040503050406030204" pitchFamily="18" charset="0"/>
                          </a:rPr>
                          <m:t>2</m:t>
                        </m:r>
                      </m:sub>
                    </m:sSub>
                    <m:r>
                      <a:rPr lang="en-US" sz="1200" b="0" i="1">
                        <a:latin typeface="Cambria Math" panose="02040503050406030204" pitchFamily="18" charset="0"/>
                      </a:rPr>
                      <m:t>+</m:t>
                    </m:r>
                    <m:r>
                      <a:rPr lang="en-US" sz="1200" b="0" i="1">
                        <a:latin typeface="Cambria Math" panose="02040503050406030204" pitchFamily="18" charset="0"/>
                      </a:rPr>
                      <m:t>𝑡</m:t>
                    </m:r>
                    <m:r>
                      <a:rPr lang="en-US" sz="1200" b="0" i="1">
                        <a:latin typeface="Cambria Math" panose="02040503050406030204" pitchFamily="18" charset="0"/>
                      </a:rPr>
                      <m:t> − </m:t>
                    </m:r>
                    <m:sSub>
                      <m:sSubPr>
                        <m:ctrlPr>
                          <a:rPr lang="en-US" sz="1200" b="0" i="1">
                            <a:latin typeface="Cambria Math" panose="02040503050406030204" pitchFamily="18" charset="0"/>
                          </a:rPr>
                        </m:ctrlPr>
                      </m:sSubPr>
                      <m:e>
                        <m:r>
                          <a:rPr lang="en-US" sz="1200" b="0" i="1">
                            <a:latin typeface="Cambria Math" panose="02040503050406030204" pitchFamily="18" charset="0"/>
                          </a:rPr>
                          <m:t>h</m:t>
                        </m:r>
                      </m:e>
                      <m:sub>
                        <m:r>
                          <a:rPr lang="en-US" sz="1200" b="0" i="1">
                            <a:latin typeface="Cambria Math" panose="02040503050406030204" pitchFamily="18" charset="0"/>
                          </a:rPr>
                          <m:t>𝑏</m:t>
                        </m:r>
                      </m:sub>
                    </m:sSub>
                  </m:oMath>
                </m:oMathPara>
              </a14:m>
              <a:endParaRPr lang="en-US" sz="1200"/>
            </a:p>
          </xdr:txBody>
        </xdr:sp>
      </mc:Choice>
      <mc:Fallback xmlns="">
        <xdr:sp macro="" textlink="">
          <xdr:nvSpPr>
            <xdr:cNvPr id="5" name="TextBox 4">
              <a:extLst>
                <a:ext uri="{FF2B5EF4-FFF2-40B4-BE49-F238E27FC236}">
                  <a16:creationId xmlns:a16="http://schemas.microsoft.com/office/drawing/2014/main" id="{C915CEC1-DDC8-47B6-8352-FA9108AB317E}"/>
                </a:ext>
              </a:extLst>
            </xdr:cNvPr>
            <xdr:cNvSpPr txBox="1"/>
          </xdr:nvSpPr>
          <xdr:spPr>
            <a:xfrm>
              <a:off x="1193768" y="28835826"/>
              <a:ext cx="1218795"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200" b="0" i="0">
                  <a:latin typeface="Cambria Math" panose="02040503050406030204" pitchFamily="18" charset="0"/>
                </a:rPr>
                <a:t>𝑦_𝑠= 𝑦_2+𝑡 − ℎ_𝑏</a:t>
              </a:r>
              <a:endParaRPr lang="en-US" sz="1200"/>
            </a:p>
          </xdr:txBody>
        </xdr:sp>
      </mc:Fallback>
    </mc:AlternateContent>
    <xdr:clientData/>
  </xdr:oneCellAnchor>
  <xdr:twoCellAnchor>
    <xdr:from>
      <xdr:col>8</xdr:col>
      <xdr:colOff>607397</xdr:colOff>
      <xdr:row>0</xdr:row>
      <xdr:rowOff>130944</xdr:rowOff>
    </xdr:from>
    <xdr:to>
      <xdr:col>13</xdr:col>
      <xdr:colOff>48169</xdr:colOff>
      <xdr:row>0</xdr:row>
      <xdr:rowOff>422409</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5493722" y="130944"/>
          <a:ext cx="2336372"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a:solidFill>
                <a:schemeClr val="tx2">
                  <a:lumMod val="40000"/>
                  <a:lumOff val="60000"/>
                </a:schemeClr>
              </a:solidFill>
              <a:latin typeface="Franklin Gothic Demi" panose="020B0703020102020204" pitchFamily="34" charset="0"/>
            </a:rPr>
            <a:t>[Last Revised </a:t>
          </a:r>
          <a:r>
            <a:rPr kumimoji="0" lang="en-US" sz="1200" b="0" i="0" u="none" strike="noStrike" kern="0" cap="none" spc="0" normalizeH="0" baseline="0" noProof="0">
              <a:ln>
                <a:noFill/>
              </a:ln>
              <a:solidFill>
                <a:srgbClr val="44546A">
                  <a:lumMod val="40000"/>
                  <a:lumOff val="60000"/>
                </a:srgbClr>
              </a:solidFill>
              <a:effectLst/>
              <a:uLnTx/>
              <a:uFillTx/>
              <a:latin typeface="Franklin Gothic Demi" panose="020B0703020102020204" pitchFamily="34" charset="0"/>
              <a:ea typeface="+mn-ea"/>
              <a:cs typeface="+mn-cs"/>
            </a:rPr>
            <a:t>05-31-2024</a:t>
          </a:r>
          <a:r>
            <a:rPr lang="en-US" sz="1200" baseline="0">
              <a:solidFill>
                <a:schemeClr val="tx2">
                  <a:lumMod val="40000"/>
                  <a:lumOff val="60000"/>
                </a:schemeClr>
              </a:solidFill>
              <a:latin typeface="Franklin Gothic Demi" panose="020B0703020102020204" pitchFamily="34" charset="0"/>
            </a:rPr>
            <a:t>]</a:t>
          </a:r>
          <a:endParaRPr lang="en-US" sz="1200">
            <a:solidFill>
              <a:schemeClr val="tx2">
                <a:lumMod val="40000"/>
                <a:lumOff val="60000"/>
              </a:schemeClr>
            </a:solidFill>
            <a:latin typeface="Franklin Gothic Demi" panose="020B0703020102020204" pitchFamily="34" charset="0"/>
          </a:endParaRPr>
        </a:p>
      </xdr:txBody>
    </xdr:sp>
    <xdr:clientData/>
  </xdr:twoCellAnchor>
  <xdr:twoCellAnchor editAs="oneCell">
    <xdr:from>
      <xdr:col>0</xdr:col>
      <xdr:colOff>0</xdr:colOff>
      <xdr:row>1</xdr:row>
      <xdr:rowOff>0</xdr:rowOff>
    </xdr:from>
    <xdr:to>
      <xdr:col>3</xdr:col>
      <xdr:colOff>625863</xdr:colOff>
      <xdr:row>8</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12" t="27735" r="2511" b="38374"/>
        <a:stretch/>
      </xdr:blipFill>
      <xdr:spPr bwMode="auto">
        <a:xfrm>
          <a:off x="0" y="428625"/>
          <a:ext cx="1839348"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473337</xdr:colOff>
      <xdr:row>129</xdr:row>
      <xdr:rowOff>77097</xdr:rowOff>
    </xdr:from>
    <xdr:ext cx="1871218" cy="416204"/>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968637" y="32719272"/>
              <a:ext cx="1871218" cy="416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n-US" sz="1100" i="1">
                            <a:latin typeface="Cambria Math" panose="02040503050406030204" pitchFamily="18" charset="0"/>
                          </a:rPr>
                        </m:ctrlPr>
                      </m:fPr>
                      <m:num>
                        <m:sSub>
                          <m:sSubPr>
                            <m:ctrlPr>
                              <a:rPr lang="en-US" sz="110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num>
                      <m:den>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1</m:t>
                            </m:r>
                          </m:sub>
                        </m:sSub>
                      </m:den>
                    </m:f>
                    <m:r>
                      <a:rPr lang="en-US" sz="1100" b="0" i="1">
                        <a:latin typeface="Cambria Math" panose="02040503050406030204" pitchFamily="18" charset="0"/>
                      </a:rPr>
                      <m:t>=2.0</m:t>
                    </m:r>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1</m:t>
                        </m:r>
                      </m:sub>
                    </m:sSub>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2</m:t>
                        </m:r>
                      </m:sub>
                    </m:sSub>
                    <m:sSub>
                      <m:sSubPr>
                        <m:ctrlPr>
                          <a:rPr lang="en-US" sz="1100" b="0" i="1">
                            <a:latin typeface="Cambria Math" panose="02040503050406030204" pitchFamily="18" charset="0"/>
                          </a:rPr>
                        </m:ctrlPr>
                      </m:sSubPr>
                      <m:e>
                        <m:r>
                          <a:rPr lang="en-US" sz="1100" b="0" i="1">
                            <a:latin typeface="Cambria Math" panose="02040503050406030204" pitchFamily="18" charset="0"/>
                          </a:rPr>
                          <m:t>𝐾</m:t>
                        </m:r>
                      </m:e>
                      <m:sub>
                        <m:r>
                          <a:rPr lang="en-US" sz="1100" b="0" i="1">
                            <a:latin typeface="Cambria Math" panose="02040503050406030204" pitchFamily="18" charset="0"/>
                          </a:rPr>
                          <m:t>3</m:t>
                        </m:r>
                      </m:sub>
                    </m:sSub>
                    <m:sSup>
                      <m:sSupPr>
                        <m:ctrlPr>
                          <a:rPr lang="en-US" sz="1100" b="0" i="1">
                            <a:latin typeface="Cambria Math" panose="02040503050406030204" pitchFamily="18" charset="0"/>
                          </a:rPr>
                        </m:ctrlPr>
                      </m:sSupPr>
                      <m:e>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𝑎</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𝑦</m:t>
                                    </m:r>
                                  </m:e>
                                  <m:sub>
                                    <m:r>
                                      <a:rPr lang="en-US" sz="1100" b="0" i="1">
                                        <a:solidFill>
                                          <a:schemeClr val="tx1"/>
                                        </a:solidFill>
                                        <a:effectLst/>
                                        <a:latin typeface="Cambria Math" panose="02040503050406030204" pitchFamily="18" charset="0"/>
                                        <a:ea typeface="+mn-ea"/>
                                        <a:cs typeface="+mn-cs"/>
                                      </a:rPr>
                                      <m:t>1</m:t>
                                    </m:r>
                                  </m:sub>
                                </m:sSub>
                              </m:den>
                            </m:f>
                          </m:e>
                        </m:d>
                      </m:e>
                      <m:sup>
                        <m:r>
                          <a:rPr lang="en-US" sz="1100" b="0" i="1">
                            <a:latin typeface="Cambria Math" panose="02040503050406030204" pitchFamily="18" charset="0"/>
                          </a:rPr>
                          <m:t>0.65</m:t>
                        </m:r>
                      </m:sup>
                    </m:sSup>
                    <m:sSup>
                      <m:sSupPr>
                        <m:ctrlPr>
                          <a:rPr lang="en-US" sz="1100" b="0" i="1">
                            <a:latin typeface="Cambria Math" panose="02040503050406030204" pitchFamily="18" charset="0"/>
                          </a:rPr>
                        </m:ctrlPr>
                      </m:sSupPr>
                      <m:e>
                        <m:sSub>
                          <m:sSubPr>
                            <m:ctrlPr>
                              <a:rPr lang="en-US" sz="1100" b="0" i="1">
                                <a:latin typeface="Cambria Math" panose="02040503050406030204" pitchFamily="18" charset="0"/>
                              </a:rPr>
                            </m:ctrlPr>
                          </m:sSubPr>
                          <m:e>
                            <m:r>
                              <a:rPr lang="en-US" sz="1100" b="0" i="1">
                                <a:latin typeface="Cambria Math" panose="02040503050406030204" pitchFamily="18" charset="0"/>
                              </a:rPr>
                              <m:t>𝐹</m:t>
                            </m:r>
                          </m:e>
                          <m:sub>
                            <m:r>
                              <a:rPr lang="en-US" sz="1100" b="0" i="1">
                                <a:latin typeface="Cambria Math" panose="02040503050406030204" pitchFamily="18" charset="0"/>
                              </a:rPr>
                              <m:t>𝑟</m:t>
                            </m:r>
                          </m:sub>
                        </m:sSub>
                      </m:e>
                      <m:sup>
                        <m:r>
                          <a:rPr lang="en-US" sz="1100" b="0" i="1">
                            <a:latin typeface="Cambria Math" panose="02040503050406030204" pitchFamily="18" charset="0"/>
                          </a:rPr>
                          <m:t>0.43</m:t>
                        </m:r>
                      </m:sup>
                    </m:sSup>
                  </m:oMath>
                </m:oMathPara>
              </a14:m>
              <a:endParaRPr lang="en-US" sz="1100"/>
            </a:p>
          </xdr:txBody>
        </xdr:sp>
      </mc:Choice>
      <mc:Fallback xmlns="">
        <xdr:sp macro="" textlink="">
          <xdr:nvSpPr>
            <xdr:cNvPr id="8" name="TextBox 7">
              <a:extLst>
                <a:ext uri="{FF2B5EF4-FFF2-40B4-BE49-F238E27FC236}">
                  <a16:creationId xmlns:a16="http://schemas.microsoft.com/office/drawing/2014/main" id="{7F187DF4-C188-4EDE-9447-51DC30F352BE}"/>
                </a:ext>
              </a:extLst>
            </xdr:cNvPr>
            <xdr:cNvSpPr txBox="1"/>
          </xdr:nvSpPr>
          <xdr:spPr>
            <a:xfrm>
              <a:off x="968637" y="32719272"/>
              <a:ext cx="1871218" cy="4162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𝑦_𝑠/𝑦_1 =2.0𝐾_1 𝐾_2 𝐾_3 </a:t>
              </a:r>
              <a:r>
                <a:rPr lang="en-US" sz="1100" b="0" i="0">
                  <a:solidFill>
                    <a:schemeClr val="tx1"/>
                  </a:solidFill>
                  <a:effectLst/>
                  <a:latin typeface="Cambria Math" panose="02040503050406030204" pitchFamily="18" charset="0"/>
                  <a:ea typeface="+mn-ea"/>
                  <a:cs typeface="+mn-cs"/>
                </a:rPr>
                <a:t>(𝑎/𝑦_1 )^</a:t>
              </a:r>
              <a:r>
                <a:rPr lang="en-US" sz="1100" b="0" i="0">
                  <a:latin typeface="Cambria Math" panose="02040503050406030204" pitchFamily="18" charset="0"/>
                </a:rPr>
                <a:t>0.65 〖𝐹_𝑟〗^0.43</a:t>
              </a:r>
              <a:endParaRPr lang="en-US" sz="1100"/>
            </a:p>
          </xdr:txBody>
        </xdr:sp>
      </mc:Fallback>
    </mc:AlternateContent>
    <xdr:clientData/>
  </xdr:oneCellAnchor>
  <xdr:oneCellAnchor>
    <xdr:from>
      <xdr:col>6</xdr:col>
      <xdr:colOff>449580</xdr:colOff>
      <xdr:row>129</xdr:row>
      <xdr:rowOff>68580</xdr:rowOff>
    </xdr:from>
    <xdr:ext cx="1310102" cy="377604"/>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4021455" y="32710755"/>
              <a:ext cx="1310102" cy="3776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panose="02040503050406030204" pitchFamily="18" charset="0"/>
                          </a:rPr>
                          <m:t>𝑦</m:t>
                        </m:r>
                      </m:e>
                      <m:sub>
                        <m:r>
                          <a:rPr lang="en-US" sz="1100" b="0" i="1">
                            <a:latin typeface="Cambria Math" panose="02040503050406030204" pitchFamily="18" charset="0"/>
                          </a:rPr>
                          <m:t>𝑠</m:t>
                        </m:r>
                      </m:sub>
                    </m:sSub>
                    <m:r>
                      <a:rPr lang="en-US" sz="1100" b="0" i="0">
                        <a:latin typeface="Cambria Math" panose="02040503050406030204" pitchFamily="18" charset="0"/>
                        <a:ea typeface="Cambria Math" panose="02040503050406030204" pitchFamily="18" charset="0"/>
                      </a:rPr>
                      <m:t>≤</m:t>
                    </m:r>
                    <m:d>
                      <m:dPr>
                        <m:begChr m:val="{"/>
                        <m:endChr m:val=""/>
                        <m:ctrlPr>
                          <a:rPr lang="en-US" sz="1100" b="0" i="1">
                            <a:latin typeface="Cambria Math" panose="02040503050406030204" pitchFamily="18" charset="0"/>
                            <a:ea typeface="Cambria Math" panose="02040503050406030204" pitchFamily="18" charset="0"/>
                          </a:rPr>
                        </m:ctrlPr>
                      </m:dPr>
                      <m:e>
                        <m:m>
                          <m:mPr>
                            <m:mcs>
                              <m:mc>
                                <m:mcPr>
                                  <m:count m:val="2"/>
                                  <m:mcJc m:val="center"/>
                                </m:mcPr>
                              </m:mc>
                            </m:mcs>
                            <m:ctrlPr>
                              <a:rPr lang="en-US" sz="1100" b="0" i="1">
                                <a:latin typeface="Cambria Math" panose="02040503050406030204" pitchFamily="18" charset="0"/>
                                <a:ea typeface="Cambria Math" panose="02040503050406030204" pitchFamily="18" charset="0"/>
                              </a:rPr>
                            </m:ctrlPr>
                          </m:mPr>
                          <m:mr>
                            <m:e>
                              <m:r>
                                <m:rPr>
                                  <m:brk m:alnAt="7"/>
                                </m:rPr>
                                <a:rPr lang="en-US" sz="1100" b="0" i="1">
                                  <a:latin typeface="Cambria Math" panose="02040503050406030204" pitchFamily="18" charset="0"/>
                                  <a:ea typeface="Cambria Math" panose="02040503050406030204" pitchFamily="18" charset="0"/>
                                </a:rPr>
                                <m:t>2</m:t>
                              </m:r>
                              <m:r>
                                <a:rPr lang="en-US" sz="1100" b="0" i="1">
                                  <a:latin typeface="Cambria Math" panose="02040503050406030204" pitchFamily="18" charset="0"/>
                                  <a:ea typeface="Cambria Math" panose="02040503050406030204" pitchFamily="18" charset="0"/>
                                </a:rPr>
                                <m:t>.4</m:t>
                              </m:r>
                              <m:r>
                                <a:rPr lang="en-US" sz="1100" b="0" i="1">
                                  <a:latin typeface="Cambria Math" panose="02040503050406030204" pitchFamily="18" charset="0"/>
                                  <a:ea typeface="Cambria Math" panose="02040503050406030204" pitchFamily="18" charset="0"/>
                                </a:rPr>
                                <m:t>𝑎</m:t>
                              </m:r>
                            </m:e>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𝐹</m:t>
                                  </m:r>
                                </m:e>
                                <m:sub>
                                  <m:r>
                                    <a:rPr lang="en-US" sz="1100" b="0" i="1">
                                      <a:latin typeface="Cambria Math" panose="02040503050406030204" pitchFamily="18" charset="0"/>
                                      <a:ea typeface="Cambria Math" panose="02040503050406030204" pitchFamily="18" charset="0"/>
                                    </a:rPr>
                                    <m:t>𝑟</m:t>
                                  </m:r>
                                </m:sub>
                              </m:sSub>
                              <m:r>
                                <a:rPr lang="en-US" sz="1100" b="0" i="1">
                                  <a:latin typeface="Cambria Math" panose="02040503050406030204" pitchFamily="18" charset="0"/>
                                  <a:ea typeface="Cambria Math" panose="02040503050406030204" pitchFamily="18" charset="0"/>
                                </a:rPr>
                                <m:t>≤0.8</m:t>
                              </m:r>
                            </m:e>
                          </m:mr>
                          <m:mr>
                            <m:e>
                              <m:r>
                                <a:rPr lang="en-US" sz="1100" b="0" i="1">
                                  <a:latin typeface="Cambria Math" panose="02040503050406030204" pitchFamily="18" charset="0"/>
                                  <a:ea typeface="Cambria Math" panose="02040503050406030204" pitchFamily="18" charset="0"/>
                                </a:rPr>
                                <m:t>3.0</m:t>
                              </m:r>
                              <m:r>
                                <a:rPr lang="en-US" sz="1100" b="0" i="1">
                                  <a:latin typeface="Cambria Math" panose="02040503050406030204" pitchFamily="18" charset="0"/>
                                  <a:ea typeface="Cambria Math" panose="02040503050406030204" pitchFamily="18" charset="0"/>
                                </a:rPr>
                                <m:t>𝑎</m:t>
                              </m:r>
                            </m:e>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𝐹</m:t>
                                  </m:r>
                                </m:e>
                                <m:sub>
                                  <m:r>
                                    <a:rPr lang="en-US" sz="1100" b="0" i="1">
                                      <a:latin typeface="Cambria Math" panose="02040503050406030204" pitchFamily="18" charset="0"/>
                                      <a:ea typeface="Cambria Math" panose="02040503050406030204" pitchFamily="18" charset="0"/>
                                    </a:rPr>
                                    <m:t>𝑟</m:t>
                                  </m:r>
                                </m:sub>
                              </m:sSub>
                              <m:r>
                                <a:rPr lang="en-US" sz="1100" b="0" i="1">
                                  <a:latin typeface="Cambria Math" panose="02040503050406030204" pitchFamily="18" charset="0"/>
                                  <a:ea typeface="Cambria Math" panose="02040503050406030204" pitchFamily="18" charset="0"/>
                                </a:rPr>
                                <m:t>&gt;0.8</m:t>
                              </m:r>
                            </m:e>
                          </m:mr>
                        </m:m>
                      </m:e>
                    </m:d>
                  </m:oMath>
                </m:oMathPara>
              </a14:m>
              <a:endParaRPr lang="en-US" sz="1100"/>
            </a:p>
          </xdr:txBody>
        </xdr:sp>
      </mc:Choice>
      <mc:Fallback xmlns="">
        <xdr:sp macro="" textlink="">
          <xdr:nvSpPr>
            <xdr:cNvPr id="9" name="TextBox 8">
              <a:extLst>
                <a:ext uri="{FF2B5EF4-FFF2-40B4-BE49-F238E27FC236}">
                  <a16:creationId xmlns:a16="http://schemas.microsoft.com/office/drawing/2014/main" id="{AEDD3511-F2D4-4005-A56F-2CA658C64CBB}"/>
                </a:ext>
              </a:extLst>
            </xdr:cNvPr>
            <xdr:cNvSpPr txBox="1"/>
          </xdr:nvSpPr>
          <xdr:spPr>
            <a:xfrm>
              <a:off x="4021455" y="32710755"/>
              <a:ext cx="1310102" cy="3776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𝑦_𝑠</a:t>
              </a:r>
              <a:r>
                <a:rPr lang="en-US" sz="1100" b="0" i="0">
                  <a:latin typeface="Cambria Math" panose="02040503050406030204" pitchFamily="18" charset="0"/>
                  <a:ea typeface="Cambria Math" panose="02040503050406030204" pitchFamily="18" charset="0"/>
                </a:rPr>
                <a:t>≤{■8(2.4𝑎&amp;𝐹_𝑟≤0.8@3.0𝑎&amp;𝐹_𝑟&gt;0.8)┤</a:t>
              </a:r>
              <a:endParaRPr lang="en-US" sz="1100"/>
            </a:p>
          </xdr:txBody>
        </xdr:sp>
      </mc:Fallback>
    </mc:AlternateContent>
    <xdr:clientData/>
  </xdr:oneCellAnchor>
  <xdr:twoCellAnchor editAs="oneCell">
    <xdr:from>
      <xdr:col>22</xdr:col>
      <xdr:colOff>173833</xdr:colOff>
      <xdr:row>119</xdr:row>
      <xdr:rowOff>223838</xdr:rowOff>
    </xdr:from>
    <xdr:to>
      <xdr:col>26</xdr:col>
      <xdr:colOff>419100</xdr:colOff>
      <xdr:row>129</xdr:row>
      <xdr:rowOff>208495</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825" b="6789"/>
        <a:stretch/>
      </xdr:blipFill>
      <xdr:spPr>
        <a:xfrm>
          <a:off x="13442158" y="30408563"/>
          <a:ext cx="2683667" cy="2451632"/>
        </a:xfrm>
        <a:prstGeom prst="rect">
          <a:avLst/>
        </a:prstGeom>
      </xdr:spPr>
    </xdr:pic>
    <xdr:clientData/>
  </xdr:twoCellAnchor>
  <xdr:twoCellAnchor editAs="oneCell">
    <xdr:from>
      <xdr:col>16</xdr:col>
      <xdr:colOff>576262</xdr:colOff>
      <xdr:row>143</xdr:row>
      <xdr:rowOff>61914</xdr:rowOff>
    </xdr:from>
    <xdr:to>
      <xdr:col>19</xdr:col>
      <xdr:colOff>363856</xdr:colOff>
      <xdr:row>145</xdr:row>
      <xdr:rowOff>96195</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86987" y="36171189"/>
          <a:ext cx="1624014" cy="533391"/>
        </a:xfrm>
        <a:prstGeom prst="rect">
          <a:avLst/>
        </a:prstGeom>
      </xdr:spPr>
    </xdr:pic>
    <xdr:clientData/>
  </xdr:twoCellAnchor>
  <xdr:twoCellAnchor editAs="oneCell">
    <xdr:from>
      <xdr:col>17</xdr:col>
      <xdr:colOff>0</xdr:colOff>
      <xdr:row>38</xdr:row>
      <xdr:rowOff>1</xdr:rowOff>
    </xdr:from>
    <xdr:to>
      <xdr:col>23</xdr:col>
      <xdr:colOff>95250</xdr:colOff>
      <xdr:row>55</xdr:row>
      <xdr:rowOff>110960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4"/>
        <a:stretch>
          <a:fillRect/>
        </a:stretch>
      </xdr:blipFill>
      <xdr:spPr>
        <a:xfrm>
          <a:off x="10220325" y="9858376"/>
          <a:ext cx="3743325" cy="4711534"/>
        </a:xfrm>
        <a:prstGeom prst="rect">
          <a:avLst/>
        </a:prstGeom>
      </xdr:spPr>
    </xdr:pic>
    <xdr:clientData/>
  </xdr:twoCellAnchor>
  <xdr:twoCellAnchor editAs="oneCell">
    <xdr:from>
      <xdr:col>16</xdr:col>
      <xdr:colOff>57150</xdr:colOff>
      <xdr:row>153</xdr:row>
      <xdr:rowOff>133350</xdr:rowOff>
    </xdr:from>
    <xdr:to>
      <xdr:col>22</xdr:col>
      <xdr:colOff>586740</xdr:colOff>
      <xdr:row>163</xdr:row>
      <xdr:rowOff>149621</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5"/>
        <a:stretch>
          <a:fillRect/>
        </a:stretch>
      </xdr:blipFill>
      <xdr:spPr>
        <a:xfrm>
          <a:off x="9667875" y="38719125"/>
          <a:ext cx="4191000" cy="2492771"/>
        </a:xfrm>
        <a:prstGeom prst="rect">
          <a:avLst/>
        </a:prstGeom>
      </xdr:spPr>
    </xdr:pic>
    <xdr:clientData/>
  </xdr:twoCellAnchor>
  <xdr:twoCellAnchor editAs="oneCell">
    <xdr:from>
      <xdr:col>15</xdr:col>
      <xdr:colOff>209549</xdr:colOff>
      <xdr:row>84</xdr:row>
      <xdr:rowOff>238124</xdr:rowOff>
    </xdr:from>
    <xdr:to>
      <xdr:col>24</xdr:col>
      <xdr:colOff>516255</xdr:colOff>
      <xdr:row>103</xdr:row>
      <xdr:rowOff>16295</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210674" y="22002749"/>
          <a:ext cx="5800726" cy="448733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342900</xdr:colOff>
          <xdr:row>27</xdr:row>
          <xdr:rowOff>30480</xdr:rowOff>
        </xdr:from>
        <xdr:to>
          <xdr:col>3</xdr:col>
          <xdr:colOff>512445</xdr:colOff>
          <xdr:row>28</xdr:row>
          <xdr:rowOff>53340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5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8</xdr:col>
      <xdr:colOff>666452</xdr:colOff>
      <xdr:row>0</xdr:row>
      <xdr:rowOff>134754</xdr:rowOff>
    </xdr:from>
    <xdr:to>
      <xdr:col>13</xdr:col>
      <xdr:colOff>65314</xdr:colOff>
      <xdr:row>0</xdr:row>
      <xdr:rowOff>422409</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6095702" y="134754"/>
          <a:ext cx="2675462" cy="287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a:solidFill>
                <a:schemeClr val="tx2">
                  <a:lumMod val="40000"/>
                  <a:lumOff val="60000"/>
                </a:schemeClr>
              </a:solidFill>
              <a:latin typeface="Franklin Gothic Demi" panose="020B0703020102020204" pitchFamily="34" charset="0"/>
            </a:rPr>
            <a:t>[Last Revised </a:t>
          </a:r>
          <a:r>
            <a:rPr kumimoji="0" lang="en-US" sz="1200" b="0" i="0" u="none" strike="noStrike" kern="0" cap="none" spc="0" normalizeH="0" baseline="0" noProof="0">
              <a:ln>
                <a:noFill/>
              </a:ln>
              <a:solidFill>
                <a:srgbClr val="44546A">
                  <a:lumMod val="40000"/>
                  <a:lumOff val="60000"/>
                </a:srgbClr>
              </a:solidFill>
              <a:effectLst/>
              <a:uLnTx/>
              <a:uFillTx/>
              <a:latin typeface="Franklin Gothic Demi" panose="020B0703020102020204" pitchFamily="34" charset="0"/>
              <a:ea typeface="+mn-ea"/>
              <a:cs typeface="+mn-cs"/>
            </a:rPr>
            <a:t>05-31-2024</a:t>
          </a:r>
          <a:r>
            <a:rPr lang="en-US" sz="1200" baseline="0">
              <a:solidFill>
                <a:schemeClr val="tx2">
                  <a:lumMod val="40000"/>
                  <a:lumOff val="60000"/>
                </a:schemeClr>
              </a:solidFill>
              <a:latin typeface="Franklin Gothic Demi" panose="020B0703020102020204" pitchFamily="34" charset="0"/>
            </a:rPr>
            <a:t>]</a:t>
          </a:r>
          <a:endParaRPr lang="en-US" sz="1200">
            <a:solidFill>
              <a:schemeClr val="tx2">
                <a:lumMod val="40000"/>
                <a:lumOff val="60000"/>
              </a:schemeClr>
            </a:solidFill>
            <a:latin typeface="Franklin Gothic Demi" panose="020B0703020102020204" pitchFamily="34" charset="0"/>
          </a:endParaRPr>
        </a:p>
      </xdr:txBody>
    </xdr:sp>
    <xdr:clientData/>
  </xdr:twoCellAnchor>
  <xdr:twoCellAnchor editAs="oneCell">
    <xdr:from>
      <xdr:col>0</xdr:col>
      <xdr:colOff>0</xdr:colOff>
      <xdr:row>1</xdr:row>
      <xdr:rowOff>0</xdr:rowOff>
    </xdr:from>
    <xdr:to>
      <xdr:col>3</xdr:col>
      <xdr:colOff>629673</xdr:colOff>
      <xdr:row>8</xdr:row>
      <xdr:rowOff>70</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12" t="27735" r="2511" b="38374"/>
        <a:stretch/>
      </xdr:blipFill>
      <xdr:spPr bwMode="auto">
        <a:xfrm>
          <a:off x="0" y="428625"/>
          <a:ext cx="1801248" cy="173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425824</xdr:colOff>
      <xdr:row>38</xdr:row>
      <xdr:rowOff>89647</xdr:rowOff>
    </xdr:from>
    <xdr:to>
      <xdr:col>23</xdr:col>
      <xdr:colOff>208141</xdr:colOff>
      <xdr:row>57</xdr:row>
      <xdr:rowOff>169657</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2"/>
        <a:stretch>
          <a:fillRect/>
        </a:stretch>
      </xdr:blipFill>
      <xdr:spPr>
        <a:xfrm>
          <a:off x="10589559" y="9166412"/>
          <a:ext cx="4252193" cy="5171514"/>
        </a:xfrm>
        <a:prstGeom prst="rect">
          <a:avLst/>
        </a:prstGeom>
      </xdr:spPr>
    </xdr:pic>
    <xdr:clientData/>
  </xdr:twoCellAnchor>
  <xdr:twoCellAnchor editAs="oneCell">
    <xdr:from>
      <xdr:col>1</xdr:col>
      <xdr:colOff>180975</xdr:colOff>
      <xdr:row>44</xdr:row>
      <xdr:rowOff>209550</xdr:rowOff>
    </xdr:from>
    <xdr:to>
      <xdr:col>10</xdr:col>
      <xdr:colOff>209018</xdr:colOff>
      <xdr:row>53</xdr:row>
      <xdr:rowOff>590013</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3"/>
        <a:stretch>
          <a:fillRect/>
        </a:stretch>
      </xdr:blipFill>
      <xdr:spPr>
        <a:xfrm>
          <a:off x="752475" y="10810875"/>
          <a:ext cx="7181850" cy="2622648"/>
        </a:xfrm>
        <a:prstGeom prst="rect">
          <a:avLst/>
        </a:prstGeom>
      </xdr:spPr>
    </xdr:pic>
    <xdr:clientData/>
  </xdr:twoCellAnchor>
  <xdr:twoCellAnchor editAs="oneCell">
    <xdr:from>
      <xdr:col>1</xdr:col>
      <xdr:colOff>19051</xdr:colOff>
      <xdr:row>62</xdr:row>
      <xdr:rowOff>76200</xdr:rowOff>
    </xdr:from>
    <xdr:to>
      <xdr:col>10</xdr:col>
      <xdr:colOff>246167</xdr:colOff>
      <xdr:row>73</xdr:row>
      <xdr:rowOff>10794</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a:stretch>
          <a:fillRect/>
        </a:stretch>
      </xdr:blipFill>
      <xdr:spPr>
        <a:xfrm>
          <a:off x="590551" y="15030450"/>
          <a:ext cx="7400926" cy="2657475"/>
        </a:xfrm>
        <a:prstGeom prst="rect">
          <a:avLst/>
        </a:prstGeom>
      </xdr:spPr>
    </xdr:pic>
    <xdr:clientData/>
  </xdr:twoCellAnchor>
  <xdr:twoCellAnchor editAs="oneCell">
    <xdr:from>
      <xdr:col>15</xdr:col>
      <xdr:colOff>240030</xdr:colOff>
      <xdr:row>80</xdr:row>
      <xdr:rowOff>66675</xdr:rowOff>
    </xdr:from>
    <xdr:to>
      <xdr:col>25</xdr:col>
      <xdr:colOff>534298</xdr:colOff>
      <xdr:row>89</xdr:row>
      <xdr:rowOff>170940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5"/>
        <a:stretch>
          <a:fillRect/>
        </a:stretch>
      </xdr:blipFill>
      <xdr:spPr>
        <a:xfrm>
          <a:off x="12017693" y="21078825"/>
          <a:ext cx="7161792" cy="2379788"/>
        </a:xfrm>
        <a:prstGeom prst="rect">
          <a:avLst/>
        </a:prstGeom>
      </xdr:spPr>
    </xdr:pic>
    <xdr:clientData/>
  </xdr:twoCellAnchor>
  <xdr:twoCellAnchor editAs="oneCell">
    <xdr:from>
      <xdr:col>2</xdr:col>
      <xdr:colOff>9525</xdr:colOff>
      <xdr:row>127</xdr:row>
      <xdr:rowOff>44789</xdr:rowOff>
    </xdr:from>
    <xdr:to>
      <xdr:col>6</xdr:col>
      <xdr:colOff>1169754</xdr:colOff>
      <xdr:row>129</xdr:row>
      <xdr:rowOff>144273</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6"/>
        <a:stretch>
          <a:fillRect/>
        </a:stretch>
      </xdr:blipFill>
      <xdr:spPr>
        <a:xfrm>
          <a:off x="981075" y="24905039"/>
          <a:ext cx="4124325" cy="593515"/>
        </a:xfrm>
        <a:prstGeom prst="rect">
          <a:avLst/>
        </a:prstGeom>
      </xdr:spPr>
    </xdr:pic>
    <xdr:clientData/>
  </xdr:twoCellAnchor>
  <xdr:twoCellAnchor editAs="oneCell">
    <xdr:from>
      <xdr:col>15</xdr:col>
      <xdr:colOff>19050</xdr:colOff>
      <xdr:row>127</xdr:row>
      <xdr:rowOff>63056</xdr:rowOff>
    </xdr:from>
    <xdr:to>
      <xdr:col>22</xdr:col>
      <xdr:colOff>172981</xdr:colOff>
      <xdr:row>148</xdr:row>
      <xdr:rowOff>46863</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7"/>
        <a:stretch>
          <a:fillRect/>
        </a:stretch>
      </xdr:blipFill>
      <xdr:spPr>
        <a:xfrm>
          <a:off x="9342120" y="29388626"/>
          <a:ext cx="4667250" cy="5147468"/>
        </a:xfrm>
        <a:prstGeom prst="rect">
          <a:avLst/>
        </a:prstGeom>
      </xdr:spPr>
    </xdr:pic>
    <xdr:clientData/>
  </xdr:twoCellAnchor>
  <xdr:twoCellAnchor editAs="oneCell">
    <xdr:from>
      <xdr:col>1</xdr:col>
      <xdr:colOff>1</xdr:colOff>
      <xdr:row>158</xdr:row>
      <xdr:rowOff>160020</xdr:rowOff>
    </xdr:from>
    <xdr:to>
      <xdr:col>9</xdr:col>
      <xdr:colOff>354230</xdr:colOff>
      <xdr:row>170</xdr:row>
      <xdr:rowOff>56320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8"/>
        <a:stretch>
          <a:fillRect/>
        </a:stretch>
      </xdr:blipFill>
      <xdr:spPr>
        <a:xfrm>
          <a:off x="571501" y="19331940"/>
          <a:ext cx="6894195" cy="2877625"/>
        </a:xfrm>
        <a:prstGeom prst="rect">
          <a:avLst/>
        </a:prstGeom>
      </xdr:spPr>
    </xdr:pic>
    <xdr:clientData/>
  </xdr:twoCellAnchor>
  <xdr:twoCellAnchor editAs="oneCell">
    <xdr:from>
      <xdr:col>14</xdr:col>
      <xdr:colOff>16752</xdr:colOff>
      <xdr:row>62</xdr:row>
      <xdr:rowOff>16080</xdr:rowOff>
    </xdr:from>
    <xdr:to>
      <xdr:col>25</xdr:col>
      <xdr:colOff>522574</xdr:colOff>
      <xdr:row>78</xdr:row>
      <xdr:rowOff>38307</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a:stretch>
          <a:fillRect/>
        </a:stretch>
      </xdr:blipFill>
      <xdr:spPr>
        <a:xfrm>
          <a:off x="11132427" y="16484805"/>
          <a:ext cx="8035334" cy="4057017"/>
        </a:xfrm>
        <a:prstGeom prst="rect">
          <a:avLst/>
        </a:prstGeom>
      </xdr:spPr>
    </xdr:pic>
    <xdr:clientData/>
  </xdr:twoCellAnchor>
  <xdr:twoCellAnchor editAs="oneCell">
    <xdr:from>
      <xdr:col>1</xdr:col>
      <xdr:colOff>137161</xdr:colOff>
      <xdr:row>108</xdr:row>
      <xdr:rowOff>15240</xdr:rowOff>
    </xdr:from>
    <xdr:to>
      <xdr:col>6</xdr:col>
      <xdr:colOff>981926</xdr:colOff>
      <xdr:row>113</xdr:row>
      <xdr:rowOff>217644</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0"/>
        <a:stretch>
          <a:fillRect/>
        </a:stretch>
      </xdr:blipFill>
      <xdr:spPr>
        <a:xfrm>
          <a:off x="708661" y="24883110"/>
          <a:ext cx="4189095" cy="1426683"/>
        </a:xfrm>
        <a:prstGeom prst="rect">
          <a:avLst/>
        </a:prstGeom>
      </xdr:spPr>
    </xdr:pic>
    <xdr:clientData/>
  </xdr:twoCellAnchor>
  <xdr:twoCellAnchor editAs="oneCell">
    <xdr:from>
      <xdr:col>1</xdr:col>
      <xdr:colOff>178594</xdr:colOff>
      <xdr:row>182</xdr:row>
      <xdr:rowOff>0</xdr:rowOff>
    </xdr:from>
    <xdr:to>
      <xdr:col>5</xdr:col>
      <xdr:colOff>867530</xdr:colOff>
      <xdr:row>185</xdr:row>
      <xdr:rowOff>246309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1"/>
        <a:stretch>
          <a:fillRect/>
        </a:stretch>
      </xdr:blipFill>
      <xdr:spPr>
        <a:xfrm>
          <a:off x="750094" y="48587026"/>
          <a:ext cx="3003035" cy="996401"/>
        </a:xfrm>
        <a:prstGeom prst="rect">
          <a:avLst/>
        </a:prstGeom>
      </xdr:spPr>
    </xdr:pic>
    <xdr:clientData/>
  </xdr:twoCellAnchor>
  <xdr:twoCellAnchor editAs="oneCell">
    <xdr:from>
      <xdr:col>1</xdr:col>
      <xdr:colOff>114300</xdr:colOff>
      <xdr:row>207</xdr:row>
      <xdr:rowOff>95250</xdr:rowOff>
    </xdr:from>
    <xdr:to>
      <xdr:col>6</xdr:col>
      <xdr:colOff>953098</xdr:colOff>
      <xdr:row>211</xdr:row>
      <xdr:rowOff>163289</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2"/>
        <a:stretch>
          <a:fillRect/>
        </a:stretch>
      </xdr:blipFill>
      <xdr:spPr>
        <a:xfrm>
          <a:off x="735330" y="47887890"/>
          <a:ext cx="4419983" cy="1085944"/>
        </a:xfrm>
        <a:prstGeom prst="rect">
          <a:avLst/>
        </a:prstGeom>
      </xdr:spPr>
    </xdr:pic>
    <xdr:clientData/>
  </xdr:twoCellAnchor>
  <xdr:twoCellAnchor editAs="oneCell">
    <xdr:from>
      <xdr:col>2</xdr:col>
      <xdr:colOff>210670</xdr:colOff>
      <xdr:row>226</xdr:row>
      <xdr:rowOff>138952</xdr:rowOff>
    </xdr:from>
    <xdr:to>
      <xdr:col>4</xdr:col>
      <xdr:colOff>780417</xdr:colOff>
      <xdr:row>232</xdr:row>
      <xdr:rowOff>48899</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3"/>
        <a:stretch>
          <a:fillRect/>
        </a:stretch>
      </xdr:blipFill>
      <xdr:spPr>
        <a:xfrm>
          <a:off x="1268505" y="52116317"/>
          <a:ext cx="1752752" cy="1352667"/>
        </a:xfrm>
        <a:prstGeom prst="rect">
          <a:avLst/>
        </a:prstGeom>
      </xdr:spPr>
    </xdr:pic>
    <xdr:clientData/>
  </xdr:twoCellAnchor>
  <xdr:twoCellAnchor editAs="oneCell">
    <xdr:from>
      <xdr:col>3</xdr:col>
      <xdr:colOff>0</xdr:colOff>
      <xdr:row>254</xdr:row>
      <xdr:rowOff>0</xdr:rowOff>
    </xdr:from>
    <xdr:to>
      <xdr:col>4</xdr:col>
      <xdr:colOff>741078</xdr:colOff>
      <xdr:row>256</xdr:row>
      <xdr:rowOff>134141</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4"/>
        <a:stretch>
          <a:fillRect/>
        </a:stretch>
      </xdr:blipFill>
      <xdr:spPr>
        <a:xfrm>
          <a:off x="1272988" y="57051388"/>
          <a:ext cx="1676545" cy="4953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297180</xdr:colOff>
          <xdr:row>27</xdr:row>
          <xdr:rowOff>30480</xdr:rowOff>
        </xdr:from>
        <xdr:to>
          <xdr:col>3</xdr:col>
          <xdr:colOff>480060</xdr:colOff>
          <xdr:row>27</xdr:row>
          <xdr:rowOff>236220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6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14</xdr:col>
      <xdr:colOff>167640</xdr:colOff>
      <xdr:row>182</xdr:row>
      <xdr:rowOff>211455</xdr:rowOff>
    </xdr:from>
    <xdr:to>
      <xdr:col>23</xdr:col>
      <xdr:colOff>487046</xdr:colOff>
      <xdr:row>201</xdr:row>
      <xdr:rowOff>64772</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483090" y="42264330"/>
          <a:ext cx="6057900" cy="470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234867</xdr:colOff>
      <xdr:row>92</xdr:row>
      <xdr:rowOff>171450</xdr:rowOff>
    </xdr:from>
    <xdr:to>
      <xdr:col>24</xdr:col>
      <xdr:colOff>552448</xdr:colOff>
      <xdr:row>110</xdr:row>
      <xdr:rowOff>133635</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6"/>
        <a:stretch>
          <a:fillRect/>
        </a:stretch>
      </xdr:blipFill>
      <xdr:spPr>
        <a:xfrm>
          <a:off x="13336505" y="24212550"/>
          <a:ext cx="5199144" cy="4505610"/>
        </a:xfrm>
        <a:prstGeom prst="rect">
          <a:avLst/>
        </a:prstGeom>
      </xdr:spPr>
    </xdr:pic>
    <xdr:clientData/>
  </xdr:twoCellAnchor>
  <xdr:twoCellAnchor>
    <xdr:from>
      <xdr:col>19</xdr:col>
      <xdr:colOff>152399</xdr:colOff>
      <xdr:row>100</xdr:row>
      <xdr:rowOff>152400</xdr:rowOff>
    </xdr:from>
    <xdr:to>
      <xdr:col>19</xdr:col>
      <xdr:colOff>576261</xdr:colOff>
      <xdr:row>102</xdr:row>
      <xdr:rowOff>76200</xdr:rowOff>
    </xdr:to>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14578012" y="26212800"/>
          <a:ext cx="42386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2000"/>
            <a:t>θ</a:t>
          </a:r>
          <a:endParaRPr lang="en-US" sz="2000"/>
        </a:p>
      </xdr:txBody>
    </xdr:sp>
    <xdr:clientData/>
  </xdr:twoCellAnchor>
  <xdr:twoCellAnchor editAs="oneCell">
    <xdr:from>
      <xdr:col>1</xdr:col>
      <xdr:colOff>87629</xdr:colOff>
      <xdr:row>79</xdr:row>
      <xdr:rowOff>242412</xdr:rowOff>
    </xdr:from>
    <xdr:to>
      <xdr:col>6</xdr:col>
      <xdr:colOff>1087317</xdr:colOff>
      <xdr:row>82</xdr:row>
      <xdr:rowOff>220027</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7"/>
        <a:stretch>
          <a:fillRect/>
        </a:stretch>
      </xdr:blipFill>
      <xdr:spPr>
        <a:xfrm>
          <a:off x="706754" y="20828318"/>
          <a:ext cx="4587279" cy="7238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666452</xdr:colOff>
      <xdr:row>0</xdr:row>
      <xdr:rowOff>134754</xdr:rowOff>
    </xdr:from>
    <xdr:to>
      <xdr:col>13</xdr:col>
      <xdr:colOff>65314</xdr:colOff>
      <xdr:row>0</xdr:row>
      <xdr:rowOff>422409</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6762452" y="134754"/>
          <a:ext cx="3027887" cy="2876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a:solidFill>
                <a:schemeClr val="tx2">
                  <a:lumMod val="40000"/>
                  <a:lumOff val="60000"/>
                </a:schemeClr>
              </a:solidFill>
              <a:latin typeface="Franklin Gothic Demi" panose="020B0703020102020204" pitchFamily="34" charset="0"/>
            </a:rPr>
            <a:t>[Last Revised </a:t>
          </a:r>
          <a:r>
            <a:rPr kumimoji="0" lang="en-US" sz="1200" b="0" i="0" u="none" strike="noStrike" kern="0" cap="none" spc="0" normalizeH="0" baseline="0" noProof="0">
              <a:ln>
                <a:noFill/>
              </a:ln>
              <a:solidFill>
                <a:srgbClr val="44546A">
                  <a:lumMod val="40000"/>
                  <a:lumOff val="60000"/>
                </a:srgbClr>
              </a:solidFill>
              <a:effectLst/>
              <a:uLnTx/>
              <a:uFillTx/>
              <a:latin typeface="Franklin Gothic Demi" panose="020B0703020102020204" pitchFamily="34" charset="0"/>
              <a:ea typeface="+mn-ea"/>
              <a:cs typeface="+mn-cs"/>
            </a:rPr>
            <a:t>05-31-2024</a:t>
          </a:r>
          <a:r>
            <a:rPr lang="en-US" sz="1200" baseline="0">
              <a:solidFill>
                <a:schemeClr val="tx2">
                  <a:lumMod val="40000"/>
                  <a:lumOff val="60000"/>
                </a:schemeClr>
              </a:solidFill>
              <a:latin typeface="Franklin Gothic Demi" panose="020B0703020102020204" pitchFamily="34" charset="0"/>
            </a:rPr>
            <a:t>]</a:t>
          </a:r>
          <a:endParaRPr lang="en-US" sz="1200">
            <a:solidFill>
              <a:schemeClr val="tx2">
                <a:lumMod val="40000"/>
                <a:lumOff val="60000"/>
              </a:schemeClr>
            </a:solidFill>
            <a:latin typeface="Franklin Gothic Demi" panose="020B0703020102020204" pitchFamily="34" charset="0"/>
          </a:endParaRPr>
        </a:p>
      </xdr:txBody>
    </xdr:sp>
    <xdr:clientData/>
  </xdr:twoCellAnchor>
  <xdr:twoCellAnchor editAs="oneCell">
    <xdr:from>
      <xdr:col>0</xdr:col>
      <xdr:colOff>0</xdr:colOff>
      <xdr:row>1</xdr:row>
      <xdr:rowOff>0</xdr:rowOff>
    </xdr:from>
    <xdr:to>
      <xdr:col>3</xdr:col>
      <xdr:colOff>629673</xdr:colOff>
      <xdr:row>8</xdr:row>
      <xdr:rowOff>70</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812" t="27735" r="2511" b="38374"/>
        <a:stretch/>
      </xdr:blipFill>
      <xdr:spPr bwMode="auto">
        <a:xfrm>
          <a:off x="0" y="428625"/>
          <a:ext cx="1801248" cy="173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425824</xdr:colOff>
      <xdr:row>38</xdr:row>
      <xdr:rowOff>89647</xdr:rowOff>
    </xdr:from>
    <xdr:to>
      <xdr:col>23</xdr:col>
      <xdr:colOff>208141</xdr:colOff>
      <xdr:row>57</xdr:row>
      <xdr:rowOff>169657</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1979649" y="9948022"/>
          <a:ext cx="4278117" cy="5175885"/>
        </a:xfrm>
        <a:prstGeom prst="rect">
          <a:avLst/>
        </a:prstGeom>
      </xdr:spPr>
    </xdr:pic>
    <xdr:clientData/>
  </xdr:twoCellAnchor>
  <xdr:twoCellAnchor editAs="oneCell">
    <xdr:from>
      <xdr:col>1</xdr:col>
      <xdr:colOff>180975</xdr:colOff>
      <xdr:row>44</xdr:row>
      <xdr:rowOff>209550</xdr:rowOff>
    </xdr:from>
    <xdr:to>
      <xdr:col>10</xdr:col>
      <xdr:colOff>209018</xdr:colOff>
      <xdr:row>53</xdr:row>
      <xdr:rowOff>590013</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stretch>
          <a:fillRect/>
        </a:stretch>
      </xdr:blipFill>
      <xdr:spPr>
        <a:xfrm>
          <a:off x="752475" y="11553825"/>
          <a:ext cx="7148933" cy="2609313"/>
        </a:xfrm>
        <a:prstGeom prst="rect">
          <a:avLst/>
        </a:prstGeom>
      </xdr:spPr>
    </xdr:pic>
    <xdr:clientData/>
  </xdr:twoCellAnchor>
  <xdr:twoCellAnchor editAs="oneCell">
    <xdr:from>
      <xdr:col>1</xdr:col>
      <xdr:colOff>19051</xdr:colOff>
      <xdr:row>62</xdr:row>
      <xdr:rowOff>76200</xdr:rowOff>
    </xdr:from>
    <xdr:to>
      <xdr:col>10</xdr:col>
      <xdr:colOff>246167</xdr:colOff>
      <xdr:row>73</xdr:row>
      <xdr:rowOff>8889</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a:stretch>
          <a:fillRect/>
        </a:stretch>
      </xdr:blipFill>
      <xdr:spPr>
        <a:xfrm>
          <a:off x="590551" y="16268700"/>
          <a:ext cx="7348006" cy="2658744"/>
        </a:xfrm>
        <a:prstGeom prst="rect">
          <a:avLst/>
        </a:prstGeom>
      </xdr:spPr>
    </xdr:pic>
    <xdr:clientData/>
  </xdr:twoCellAnchor>
  <xdr:twoCellAnchor editAs="oneCell">
    <xdr:from>
      <xdr:col>15</xdr:col>
      <xdr:colOff>240030</xdr:colOff>
      <xdr:row>80</xdr:row>
      <xdr:rowOff>66675</xdr:rowOff>
    </xdr:from>
    <xdr:to>
      <xdr:col>25</xdr:col>
      <xdr:colOff>534298</xdr:colOff>
      <xdr:row>89</xdr:row>
      <xdr:rowOff>170940</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5"/>
        <a:stretch>
          <a:fillRect/>
        </a:stretch>
      </xdr:blipFill>
      <xdr:spPr>
        <a:xfrm>
          <a:off x="11184255" y="20716875"/>
          <a:ext cx="6618868" cy="2336925"/>
        </a:xfrm>
        <a:prstGeom prst="rect">
          <a:avLst/>
        </a:prstGeom>
      </xdr:spPr>
    </xdr:pic>
    <xdr:clientData/>
  </xdr:twoCellAnchor>
  <xdr:twoCellAnchor editAs="oneCell">
    <xdr:from>
      <xdr:col>2</xdr:col>
      <xdr:colOff>9525</xdr:colOff>
      <xdr:row>127</xdr:row>
      <xdr:rowOff>44789</xdr:rowOff>
    </xdr:from>
    <xdr:to>
      <xdr:col>6</xdr:col>
      <xdr:colOff>1171659</xdr:colOff>
      <xdr:row>129</xdr:row>
      <xdr:rowOff>142368</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
        <a:stretch>
          <a:fillRect/>
        </a:stretch>
      </xdr:blipFill>
      <xdr:spPr>
        <a:xfrm>
          <a:off x="981075" y="32829839"/>
          <a:ext cx="4069164" cy="594785"/>
        </a:xfrm>
        <a:prstGeom prst="rect">
          <a:avLst/>
        </a:prstGeom>
      </xdr:spPr>
    </xdr:pic>
    <xdr:clientData/>
  </xdr:twoCellAnchor>
  <xdr:twoCellAnchor editAs="oneCell">
    <xdr:from>
      <xdr:col>15</xdr:col>
      <xdr:colOff>19050</xdr:colOff>
      <xdr:row>127</xdr:row>
      <xdr:rowOff>63056</xdr:rowOff>
    </xdr:from>
    <xdr:to>
      <xdr:col>22</xdr:col>
      <xdr:colOff>172981</xdr:colOff>
      <xdr:row>148</xdr:row>
      <xdr:rowOff>48768</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7"/>
        <a:stretch>
          <a:fillRect/>
        </a:stretch>
      </xdr:blipFill>
      <xdr:spPr>
        <a:xfrm>
          <a:off x="10963275" y="32848106"/>
          <a:ext cx="4649731" cy="5146357"/>
        </a:xfrm>
        <a:prstGeom prst="rect">
          <a:avLst/>
        </a:prstGeom>
      </xdr:spPr>
    </xdr:pic>
    <xdr:clientData/>
  </xdr:twoCellAnchor>
  <xdr:twoCellAnchor editAs="oneCell">
    <xdr:from>
      <xdr:col>1</xdr:col>
      <xdr:colOff>1</xdr:colOff>
      <xdr:row>158</xdr:row>
      <xdr:rowOff>160020</xdr:rowOff>
    </xdr:from>
    <xdr:to>
      <xdr:col>9</xdr:col>
      <xdr:colOff>352325</xdr:colOff>
      <xdr:row>170</xdr:row>
      <xdr:rowOff>56320</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8"/>
        <a:stretch>
          <a:fillRect/>
        </a:stretch>
      </xdr:blipFill>
      <xdr:spPr>
        <a:xfrm>
          <a:off x="571501" y="40584120"/>
          <a:ext cx="6831229" cy="2868100"/>
        </a:xfrm>
        <a:prstGeom prst="rect">
          <a:avLst/>
        </a:prstGeom>
      </xdr:spPr>
    </xdr:pic>
    <xdr:clientData/>
  </xdr:twoCellAnchor>
  <xdr:twoCellAnchor editAs="oneCell">
    <xdr:from>
      <xdr:col>14</xdr:col>
      <xdr:colOff>16752</xdr:colOff>
      <xdr:row>62</xdr:row>
      <xdr:rowOff>16080</xdr:rowOff>
    </xdr:from>
    <xdr:to>
      <xdr:col>25</xdr:col>
      <xdr:colOff>524479</xdr:colOff>
      <xdr:row>78</xdr:row>
      <xdr:rowOff>38307</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9"/>
        <a:stretch>
          <a:fillRect/>
        </a:stretch>
      </xdr:blipFill>
      <xdr:spPr>
        <a:xfrm>
          <a:off x="10351377" y="16208580"/>
          <a:ext cx="7440022" cy="3980817"/>
        </a:xfrm>
        <a:prstGeom prst="rect">
          <a:avLst/>
        </a:prstGeom>
      </xdr:spPr>
    </xdr:pic>
    <xdr:clientData/>
  </xdr:twoCellAnchor>
  <xdr:twoCellAnchor editAs="oneCell">
    <xdr:from>
      <xdr:col>1</xdr:col>
      <xdr:colOff>137161</xdr:colOff>
      <xdr:row>108</xdr:row>
      <xdr:rowOff>15240</xdr:rowOff>
    </xdr:from>
    <xdr:to>
      <xdr:col>6</xdr:col>
      <xdr:colOff>980021</xdr:colOff>
      <xdr:row>113</xdr:row>
      <xdr:rowOff>219549</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0"/>
        <a:stretch>
          <a:fillRect/>
        </a:stretch>
      </xdr:blipFill>
      <xdr:spPr>
        <a:xfrm>
          <a:off x="708661" y="28094940"/>
          <a:ext cx="4149940" cy="1440654"/>
        </a:xfrm>
        <a:prstGeom prst="rect">
          <a:avLst/>
        </a:prstGeom>
      </xdr:spPr>
    </xdr:pic>
    <xdr:clientData/>
  </xdr:twoCellAnchor>
  <xdr:twoCellAnchor editAs="oneCell">
    <xdr:from>
      <xdr:col>1</xdr:col>
      <xdr:colOff>178594</xdr:colOff>
      <xdr:row>182</xdr:row>
      <xdr:rowOff>0</xdr:rowOff>
    </xdr:from>
    <xdr:to>
      <xdr:col>5</xdr:col>
      <xdr:colOff>865625</xdr:colOff>
      <xdr:row>185</xdr:row>
      <xdr:rowOff>246309</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1"/>
        <a:stretch>
          <a:fillRect/>
        </a:stretch>
      </xdr:blipFill>
      <xdr:spPr>
        <a:xfrm>
          <a:off x="750094" y="46405800"/>
          <a:ext cx="2999701" cy="989258"/>
        </a:xfrm>
        <a:prstGeom prst="rect">
          <a:avLst/>
        </a:prstGeom>
      </xdr:spPr>
    </xdr:pic>
    <xdr:clientData/>
  </xdr:twoCellAnchor>
  <xdr:twoCellAnchor editAs="oneCell">
    <xdr:from>
      <xdr:col>1</xdr:col>
      <xdr:colOff>114300</xdr:colOff>
      <xdr:row>207</xdr:row>
      <xdr:rowOff>95250</xdr:rowOff>
    </xdr:from>
    <xdr:to>
      <xdr:col>6</xdr:col>
      <xdr:colOff>953098</xdr:colOff>
      <xdr:row>211</xdr:row>
      <xdr:rowOff>161384</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2"/>
        <a:stretch>
          <a:fillRect/>
        </a:stretch>
      </xdr:blipFill>
      <xdr:spPr>
        <a:xfrm>
          <a:off x="685800" y="52835175"/>
          <a:ext cx="4143973" cy="1058639"/>
        </a:xfrm>
        <a:prstGeom prst="rect">
          <a:avLst/>
        </a:prstGeom>
      </xdr:spPr>
    </xdr:pic>
    <xdr:clientData/>
  </xdr:twoCellAnchor>
  <xdr:twoCellAnchor editAs="oneCell">
    <xdr:from>
      <xdr:col>2</xdr:col>
      <xdr:colOff>210670</xdr:colOff>
      <xdr:row>226</xdr:row>
      <xdr:rowOff>138952</xdr:rowOff>
    </xdr:from>
    <xdr:to>
      <xdr:col>4</xdr:col>
      <xdr:colOff>780417</xdr:colOff>
      <xdr:row>232</xdr:row>
      <xdr:rowOff>46994</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3"/>
        <a:stretch>
          <a:fillRect/>
        </a:stretch>
      </xdr:blipFill>
      <xdr:spPr>
        <a:xfrm>
          <a:off x="1172695" y="57584227"/>
          <a:ext cx="1636547" cy="1357747"/>
        </a:xfrm>
        <a:prstGeom prst="rect">
          <a:avLst/>
        </a:prstGeom>
      </xdr:spPr>
    </xdr:pic>
    <xdr:clientData/>
  </xdr:twoCellAnchor>
  <xdr:twoCellAnchor editAs="oneCell">
    <xdr:from>
      <xdr:col>3</xdr:col>
      <xdr:colOff>0</xdr:colOff>
      <xdr:row>254</xdr:row>
      <xdr:rowOff>0</xdr:rowOff>
    </xdr:from>
    <xdr:to>
      <xdr:col>4</xdr:col>
      <xdr:colOff>741078</xdr:colOff>
      <xdr:row>256</xdr:row>
      <xdr:rowOff>134141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4"/>
        <a:stretch>
          <a:fillRect/>
        </a:stretch>
      </xdr:blipFill>
      <xdr:spPr>
        <a:xfrm>
          <a:off x="1171575" y="63579375"/>
          <a:ext cx="1598328" cy="5151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297180</xdr:colOff>
          <xdr:row>27</xdr:row>
          <xdr:rowOff>30480</xdr:rowOff>
        </xdr:from>
        <xdr:to>
          <xdr:col>3</xdr:col>
          <xdr:colOff>480060</xdr:colOff>
          <xdr:row>27</xdr:row>
          <xdr:rowOff>236220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7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14</xdr:col>
      <xdr:colOff>167640</xdr:colOff>
      <xdr:row>182</xdr:row>
      <xdr:rowOff>211455</xdr:rowOff>
    </xdr:from>
    <xdr:to>
      <xdr:col>23</xdr:col>
      <xdr:colOff>485141</xdr:colOff>
      <xdr:row>201</xdr:row>
      <xdr:rowOff>66677</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502265" y="46617255"/>
          <a:ext cx="6034406" cy="47015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234867</xdr:colOff>
      <xdr:row>92</xdr:row>
      <xdr:rowOff>171450</xdr:rowOff>
    </xdr:from>
    <xdr:to>
      <xdr:col>24</xdr:col>
      <xdr:colOff>552448</xdr:colOff>
      <xdr:row>110</xdr:row>
      <xdr:rowOff>133635</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16"/>
        <a:stretch>
          <a:fillRect/>
        </a:stretch>
      </xdr:blipFill>
      <xdr:spPr>
        <a:xfrm>
          <a:off x="12398292" y="24288750"/>
          <a:ext cx="4813381" cy="4419884"/>
        </a:xfrm>
        <a:prstGeom prst="rect">
          <a:avLst/>
        </a:prstGeom>
      </xdr:spPr>
    </xdr:pic>
    <xdr:clientData/>
  </xdr:twoCellAnchor>
  <xdr:twoCellAnchor>
    <xdr:from>
      <xdr:col>19</xdr:col>
      <xdr:colOff>152399</xdr:colOff>
      <xdr:row>100</xdr:row>
      <xdr:rowOff>152400</xdr:rowOff>
    </xdr:from>
    <xdr:to>
      <xdr:col>19</xdr:col>
      <xdr:colOff>576261</xdr:colOff>
      <xdr:row>102</xdr:row>
      <xdr:rowOff>76200</xdr:rowOff>
    </xdr:to>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13535024" y="26250900"/>
          <a:ext cx="423862"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l-GR" sz="2000"/>
            <a:t>θ</a:t>
          </a:r>
          <a:endParaRPr lang="en-US" sz="2000"/>
        </a:p>
      </xdr:txBody>
    </xdr:sp>
    <xdr:clientData/>
  </xdr:twoCellAnchor>
  <xdr:twoCellAnchor editAs="oneCell">
    <xdr:from>
      <xdr:col>1</xdr:col>
      <xdr:colOff>325279</xdr:colOff>
      <xdr:row>80</xdr:row>
      <xdr:rowOff>47625</xdr:rowOff>
    </xdr:from>
    <xdr:to>
      <xdr:col>7</xdr:col>
      <xdr:colOff>7659</xdr:colOff>
      <xdr:row>83</xdr:row>
      <xdr:rowOff>10001</xdr:rowOff>
    </xdr:to>
    <xdr:pic>
      <xdr:nvPicPr>
        <xdr:cNvPr id="21" name="Picture 20">
          <a:extLst>
            <a:ext uri="{FF2B5EF4-FFF2-40B4-BE49-F238E27FC236}">
              <a16:creationId xmlns:a16="http://schemas.microsoft.com/office/drawing/2014/main" id="{00000000-0008-0000-0700-000015000000}"/>
            </a:ext>
          </a:extLst>
        </xdr:cNvPr>
        <xdr:cNvPicPr>
          <a:picLocks noChangeAspect="1"/>
        </xdr:cNvPicPr>
      </xdr:nvPicPr>
      <xdr:blipFill>
        <a:blip xmlns:r="http://schemas.openxmlformats.org/officeDocument/2006/relationships" r:embed="rId17"/>
        <a:stretch>
          <a:fillRect/>
        </a:stretch>
      </xdr:blipFill>
      <xdr:spPr>
        <a:xfrm>
          <a:off x="944404" y="20883563"/>
          <a:ext cx="4573944" cy="7143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45991-C817-4B45-93CD-FF94BF83586B}">
  <sheetPr codeName="Sheet1"/>
  <dimension ref="A1:AC672"/>
  <sheetViews>
    <sheetView showGridLines="0" tabSelected="1" zoomScaleNormal="100" workbookViewId="0">
      <selection sqref="A1:M1"/>
    </sheetView>
  </sheetViews>
  <sheetFormatPr defaultRowHeight="14.4" x14ac:dyDescent="0.3"/>
  <cols>
    <col min="4" max="4" width="8" customWidth="1"/>
  </cols>
  <sheetData>
    <row r="1" spans="1:29" ht="35.4" customHeight="1" x14ac:dyDescent="0.3">
      <c r="A1" s="202" t="s">
        <v>403</v>
      </c>
      <c r="B1" s="202"/>
      <c r="C1" s="202"/>
      <c r="D1" s="202"/>
      <c r="E1" s="202"/>
      <c r="F1" s="202"/>
      <c r="G1" s="202"/>
      <c r="H1" s="202"/>
      <c r="I1" s="202"/>
      <c r="J1" s="202"/>
      <c r="K1" s="202"/>
      <c r="L1" s="202"/>
      <c r="M1" s="202"/>
      <c r="N1" s="10"/>
      <c r="O1" s="10"/>
      <c r="P1" s="10"/>
      <c r="Q1" s="10"/>
      <c r="R1" s="10"/>
      <c r="S1" s="10"/>
      <c r="T1" s="10"/>
      <c r="U1" s="10"/>
      <c r="V1" s="10"/>
      <c r="W1" s="10"/>
      <c r="X1" s="10"/>
      <c r="Y1" s="10"/>
      <c r="Z1" s="10"/>
      <c r="AA1" s="10"/>
      <c r="AB1" s="10"/>
      <c r="AC1" s="10"/>
    </row>
    <row r="2" spans="1:29" ht="16.2" customHeight="1" x14ac:dyDescent="0.3">
      <c r="A2" s="1"/>
      <c r="B2" s="2"/>
      <c r="C2" s="1"/>
      <c r="D2" s="501" t="s">
        <v>317</v>
      </c>
      <c r="E2" s="501"/>
      <c r="F2" s="501"/>
      <c r="G2" s="501"/>
      <c r="H2" s="501"/>
      <c r="I2" s="501"/>
      <c r="J2" s="501"/>
      <c r="K2" s="501"/>
      <c r="L2" s="501"/>
      <c r="M2" s="1"/>
      <c r="N2" s="10"/>
      <c r="O2" s="10"/>
      <c r="P2" s="10"/>
      <c r="Q2" s="10"/>
      <c r="R2" s="10"/>
      <c r="S2" s="10"/>
      <c r="T2" s="10"/>
      <c r="U2" s="10"/>
      <c r="V2" s="10"/>
      <c r="W2" s="10"/>
      <c r="X2" s="10"/>
      <c r="Y2" s="10"/>
      <c r="Z2" s="10"/>
      <c r="AA2" s="10"/>
      <c r="AB2" s="10"/>
      <c r="AC2" s="10"/>
    </row>
    <row r="3" spans="1:29" ht="16.2" customHeight="1" x14ac:dyDescent="0.3">
      <c r="A3" s="1"/>
      <c r="B3" s="2"/>
      <c r="C3" s="1"/>
      <c r="D3" s="501"/>
      <c r="E3" s="501"/>
      <c r="F3" s="501"/>
      <c r="G3" s="501"/>
      <c r="H3" s="501"/>
      <c r="I3" s="501"/>
      <c r="J3" s="501"/>
      <c r="K3" s="501"/>
      <c r="L3" s="501"/>
      <c r="M3" s="1"/>
      <c r="N3" s="10"/>
      <c r="O3" s="10"/>
      <c r="P3" s="10"/>
      <c r="Q3" s="10"/>
      <c r="R3" s="10"/>
      <c r="S3" s="10"/>
      <c r="T3" s="10"/>
      <c r="U3" s="10"/>
      <c r="V3" s="10"/>
      <c r="W3" s="10"/>
      <c r="X3" s="10"/>
      <c r="Y3" s="10"/>
      <c r="Z3" s="10"/>
      <c r="AA3" s="10"/>
      <c r="AB3" s="10"/>
      <c r="AC3" s="10"/>
    </row>
    <row r="4" spans="1:29" ht="16.2" customHeight="1" x14ac:dyDescent="0.3">
      <c r="A4" s="1"/>
      <c r="B4" s="2"/>
      <c r="C4" s="1"/>
      <c r="D4" s="501"/>
      <c r="E4" s="501"/>
      <c r="F4" s="501"/>
      <c r="G4" s="501"/>
      <c r="H4" s="501"/>
      <c r="I4" s="501"/>
      <c r="J4" s="501"/>
      <c r="K4" s="501"/>
      <c r="L4" s="501"/>
      <c r="M4" s="1"/>
      <c r="N4" s="10"/>
      <c r="O4" s="10"/>
      <c r="P4" s="10"/>
      <c r="Q4" s="10"/>
      <c r="R4" s="10"/>
      <c r="S4" s="10"/>
      <c r="T4" s="10"/>
      <c r="U4" s="10"/>
      <c r="V4" s="10"/>
      <c r="W4" s="10"/>
      <c r="X4" s="10"/>
      <c r="Y4" s="10"/>
      <c r="Z4" s="10"/>
      <c r="AA4" s="10"/>
      <c r="AB4" s="10"/>
      <c r="AC4" s="10"/>
    </row>
    <row r="5" spans="1:29" ht="16.2" customHeight="1" x14ac:dyDescent="0.3">
      <c r="A5" s="1"/>
      <c r="B5" s="2"/>
      <c r="C5" s="1"/>
      <c r="D5" s="501"/>
      <c r="E5" s="501"/>
      <c r="F5" s="501"/>
      <c r="G5" s="501"/>
      <c r="H5" s="501"/>
      <c r="I5" s="501"/>
      <c r="J5" s="501"/>
      <c r="K5" s="501"/>
      <c r="L5" s="501"/>
      <c r="M5" s="1"/>
      <c r="N5" s="10"/>
      <c r="O5" s="10"/>
      <c r="P5" s="10"/>
      <c r="Q5" s="10"/>
      <c r="R5" s="10"/>
      <c r="S5" s="10"/>
      <c r="T5" s="10"/>
      <c r="U5" s="10"/>
      <c r="V5" s="10"/>
      <c r="W5" s="10"/>
      <c r="X5" s="10"/>
      <c r="Y5" s="10"/>
      <c r="Z5" s="10"/>
      <c r="AA5" s="10"/>
      <c r="AB5" s="10"/>
      <c r="AC5" s="10"/>
    </row>
    <row r="6" spans="1:29" ht="16.2" customHeight="1" x14ac:dyDescent="0.3">
      <c r="A6" s="1"/>
      <c r="B6" s="2"/>
      <c r="C6" s="1"/>
      <c r="D6" s="501"/>
      <c r="E6" s="501"/>
      <c r="F6" s="501"/>
      <c r="G6" s="501"/>
      <c r="H6" s="501"/>
      <c r="I6" s="501"/>
      <c r="J6" s="501"/>
      <c r="K6" s="501"/>
      <c r="L6" s="501"/>
      <c r="M6" s="1"/>
      <c r="N6" s="10"/>
      <c r="O6" s="10"/>
      <c r="P6" s="10"/>
      <c r="Q6" s="10"/>
      <c r="R6" s="10"/>
      <c r="S6" s="10"/>
      <c r="T6" s="10"/>
      <c r="U6" s="10"/>
      <c r="V6" s="10"/>
      <c r="W6" s="10"/>
      <c r="X6" s="10"/>
      <c r="Y6" s="10"/>
      <c r="Z6" s="10"/>
      <c r="AA6" s="10"/>
      <c r="AB6" s="10"/>
      <c r="AC6" s="10"/>
    </row>
    <row r="7" spans="1:29" ht="16.2" customHeight="1" x14ac:dyDescent="0.3">
      <c r="A7" s="1"/>
      <c r="B7" s="2"/>
      <c r="C7" s="1"/>
      <c r="D7" s="501"/>
      <c r="E7" s="501"/>
      <c r="F7" s="501"/>
      <c r="G7" s="501"/>
      <c r="H7" s="501"/>
      <c r="I7" s="501"/>
      <c r="J7" s="501"/>
      <c r="K7" s="501"/>
      <c r="L7" s="501"/>
      <c r="M7" s="1"/>
      <c r="N7" s="10"/>
      <c r="O7" s="10"/>
      <c r="P7" s="10"/>
      <c r="Q7" s="10"/>
      <c r="R7" s="10"/>
      <c r="S7" s="10"/>
      <c r="T7" s="10"/>
      <c r="U7" s="10"/>
      <c r="V7" s="10"/>
      <c r="W7" s="10"/>
      <c r="X7" s="10"/>
      <c r="Y7" s="10"/>
      <c r="Z7" s="10"/>
      <c r="AA7" s="10"/>
      <c r="AB7" s="10"/>
      <c r="AC7" s="10"/>
    </row>
    <row r="8" spans="1:29" ht="16.2" customHeight="1" x14ac:dyDescent="0.3">
      <c r="A8" s="1"/>
      <c r="B8" s="2"/>
      <c r="C8" s="1"/>
      <c r="D8" s="501"/>
      <c r="E8" s="501"/>
      <c r="F8" s="501"/>
      <c r="G8" s="501"/>
      <c r="H8" s="501"/>
      <c r="I8" s="501"/>
      <c r="J8" s="501"/>
      <c r="K8" s="501"/>
      <c r="L8" s="501"/>
      <c r="M8" s="1"/>
      <c r="N8" s="10"/>
      <c r="O8" s="10"/>
      <c r="P8" s="10"/>
      <c r="Q8" s="10"/>
      <c r="R8" s="10"/>
      <c r="S8" s="10"/>
      <c r="T8" s="10"/>
      <c r="U8" s="10"/>
      <c r="V8" s="10"/>
      <c r="W8" s="10"/>
      <c r="X8" s="10"/>
      <c r="Y8" s="10"/>
      <c r="Z8" s="10"/>
      <c r="AA8" s="10"/>
      <c r="AB8" s="10"/>
      <c r="AC8" s="10"/>
    </row>
    <row r="9" spans="1:29" ht="16.2" x14ac:dyDescent="0.3">
      <c r="A9" s="6"/>
      <c r="B9" s="7"/>
      <c r="C9" s="8"/>
      <c r="D9" s="8"/>
      <c r="E9" s="8"/>
      <c r="F9" s="8"/>
      <c r="G9" s="8"/>
      <c r="H9" s="8"/>
      <c r="I9" s="8"/>
      <c r="J9" s="8"/>
      <c r="K9" s="8"/>
      <c r="L9" s="8"/>
      <c r="M9" s="8"/>
      <c r="N9" s="10"/>
      <c r="O9" s="10"/>
      <c r="P9" s="10"/>
      <c r="Q9" s="10"/>
      <c r="R9" s="10"/>
      <c r="S9" s="10"/>
      <c r="T9" s="10"/>
      <c r="U9" s="10"/>
      <c r="V9" s="10"/>
      <c r="W9" s="10"/>
      <c r="X9" s="10"/>
      <c r="Y9" s="10"/>
      <c r="Z9" s="10"/>
      <c r="AA9" s="10"/>
      <c r="AB9" s="10"/>
      <c r="AC9" s="10"/>
    </row>
    <row r="10" spans="1:29" ht="16.2" x14ac:dyDescent="0.35">
      <c r="A10" s="8"/>
      <c r="B10" s="68" t="s">
        <v>316</v>
      </c>
      <c r="C10" s="177"/>
      <c r="D10" s="177"/>
      <c r="E10" s="177"/>
      <c r="F10" s="177"/>
      <c r="G10" s="177"/>
      <c r="H10" s="177"/>
      <c r="I10" s="177"/>
      <c r="J10" s="177"/>
      <c r="K10" s="177"/>
      <c r="L10" s="10"/>
      <c r="M10" s="10"/>
      <c r="N10" s="8"/>
      <c r="O10" s="10"/>
      <c r="P10" s="10"/>
      <c r="Q10" s="10"/>
      <c r="R10" s="10"/>
      <c r="S10" s="10"/>
      <c r="T10" s="10"/>
      <c r="U10" s="10"/>
      <c r="V10" s="10"/>
      <c r="W10" s="10"/>
      <c r="X10" s="10"/>
      <c r="Y10" s="10"/>
      <c r="Z10" s="10"/>
      <c r="AA10" s="10"/>
      <c r="AB10" s="10"/>
      <c r="AC10" s="10"/>
    </row>
    <row r="11" spans="1:29" ht="16.2" x14ac:dyDescent="0.35">
      <c r="A11" s="8"/>
      <c r="B11" s="177"/>
      <c r="C11" s="177"/>
      <c r="D11" s="177"/>
      <c r="E11" s="177"/>
      <c r="F11" s="177"/>
      <c r="G11" s="177"/>
      <c r="H11" s="177"/>
      <c r="I11" s="177"/>
      <c r="J11" s="177"/>
      <c r="K11" s="177"/>
      <c r="L11" s="10"/>
      <c r="M11" s="10"/>
      <c r="N11" s="8"/>
      <c r="O11" s="10"/>
      <c r="P11" s="10"/>
      <c r="Q11" s="10"/>
      <c r="R11" s="10"/>
      <c r="S11" s="10"/>
      <c r="T11" s="10"/>
      <c r="U11" s="10"/>
      <c r="V11" s="10"/>
      <c r="W11" s="10"/>
      <c r="X11" s="10"/>
      <c r="Y11" s="10"/>
      <c r="Z11" s="10"/>
      <c r="AA11" s="10"/>
      <c r="AB11" s="10"/>
      <c r="AC11" s="10"/>
    </row>
    <row r="12" spans="1:29" ht="16.2" x14ac:dyDescent="0.35">
      <c r="A12" s="10"/>
      <c r="B12" s="10"/>
      <c r="C12" s="68" t="s">
        <v>321</v>
      </c>
      <c r="D12" s="66"/>
      <c r="E12" s="13" t="s">
        <v>317</v>
      </c>
      <c r="F12" s="10"/>
      <c r="G12" s="10"/>
      <c r="H12" s="10"/>
      <c r="I12" s="10"/>
      <c r="J12" s="10"/>
      <c r="K12" s="10"/>
      <c r="L12" s="10"/>
      <c r="M12" s="10"/>
      <c r="N12" s="10"/>
      <c r="O12" s="10"/>
      <c r="P12" s="10"/>
      <c r="Q12" s="10"/>
      <c r="R12" s="10"/>
      <c r="S12" s="10"/>
      <c r="T12" s="10"/>
      <c r="U12" s="10"/>
      <c r="V12" s="10"/>
      <c r="W12" s="10"/>
      <c r="X12" s="10"/>
      <c r="Y12" s="10"/>
      <c r="Z12" s="10"/>
      <c r="AA12" s="10"/>
      <c r="AB12" s="10"/>
      <c r="AC12" s="10"/>
    </row>
    <row r="13" spans="1:29" ht="16.2" x14ac:dyDescent="0.35">
      <c r="A13" s="10"/>
      <c r="B13" s="10"/>
      <c r="C13" s="68" t="s">
        <v>322</v>
      </c>
      <c r="D13" s="66"/>
      <c r="E13" s="13" t="s">
        <v>318</v>
      </c>
      <c r="F13" s="10"/>
      <c r="G13" s="10"/>
      <c r="H13" s="10"/>
      <c r="I13" s="10"/>
      <c r="J13" s="10"/>
      <c r="K13" s="10"/>
      <c r="L13" s="10"/>
      <c r="M13" s="10"/>
      <c r="N13" s="10"/>
      <c r="O13" s="10"/>
      <c r="P13" s="10"/>
      <c r="Q13" s="10"/>
      <c r="R13" s="10"/>
      <c r="S13" s="10"/>
      <c r="T13" s="10"/>
      <c r="U13" s="10"/>
      <c r="V13" s="10"/>
      <c r="W13" s="10"/>
      <c r="X13" s="10"/>
      <c r="Y13" s="10"/>
      <c r="Z13" s="10"/>
      <c r="AA13" s="10"/>
      <c r="AB13" s="10"/>
      <c r="AC13" s="10"/>
    </row>
    <row r="14" spans="1:29" ht="16.2" x14ac:dyDescent="0.35">
      <c r="A14" s="10"/>
      <c r="B14" s="10"/>
      <c r="C14" s="68" t="s">
        <v>323</v>
      </c>
      <c r="D14" s="66"/>
      <c r="E14" s="13" t="s">
        <v>319</v>
      </c>
      <c r="F14" s="10"/>
      <c r="G14" s="10"/>
      <c r="H14" s="10"/>
      <c r="I14" s="10"/>
      <c r="J14" s="10"/>
      <c r="K14" s="10"/>
      <c r="L14" s="10"/>
      <c r="M14" s="10"/>
      <c r="N14" s="10"/>
      <c r="O14" s="10"/>
      <c r="P14" s="10"/>
      <c r="Q14" s="10"/>
      <c r="R14" s="10"/>
      <c r="S14" s="10"/>
      <c r="T14" s="10"/>
      <c r="U14" s="10"/>
      <c r="V14" s="10"/>
      <c r="W14" s="10"/>
      <c r="X14" s="10"/>
      <c r="Y14" s="10"/>
      <c r="Z14" s="10"/>
      <c r="AA14" s="10"/>
      <c r="AB14" s="10"/>
      <c r="AC14" s="10"/>
    </row>
    <row r="15" spans="1:29" ht="16.2" x14ac:dyDescent="0.35">
      <c r="A15" s="10"/>
      <c r="B15" s="10"/>
      <c r="C15" s="68" t="s">
        <v>324</v>
      </c>
      <c r="D15" s="66"/>
      <c r="E15" s="13" t="s">
        <v>320</v>
      </c>
      <c r="F15" s="10"/>
      <c r="G15" s="10"/>
      <c r="H15" s="10"/>
      <c r="I15" s="10"/>
      <c r="J15" s="10"/>
      <c r="K15" s="10"/>
      <c r="L15" s="10"/>
      <c r="M15" s="10"/>
      <c r="N15" s="10"/>
      <c r="O15" s="10"/>
      <c r="P15" s="10"/>
      <c r="Q15" s="10"/>
      <c r="R15" s="10"/>
      <c r="S15" s="10"/>
      <c r="T15" s="10"/>
      <c r="U15" s="10"/>
      <c r="V15" s="10"/>
      <c r="W15" s="10"/>
      <c r="X15" s="10"/>
      <c r="Y15" s="10"/>
      <c r="Z15" s="10"/>
      <c r="AA15" s="10"/>
      <c r="AB15" s="10"/>
      <c r="AC15" s="10"/>
    </row>
    <row r="16" spans="1:29" ht="16.2" x14ac:dyDescent="0.35">
      <c r="A16" s="10"/>
      <c r="B16" s="10"/>
      <c r="C16" s="68" t="s">
        <v>325</v>
      </c>
      <c r="D16" s="66"/>
      <c r="E16" s="13" t="s">
        <v>330</v>
      </c>
      <c r="F16" s="10"/>
      <c r="G16" s="10"/>
      <c r="H16" s="10"/>
      <c r="I16" s="10"/>
      <c r="J16" s="10"/>
      <c r="K16" s="10"/>
      <c r="L16" s="10"/>
      <c r="M16" s="10"/>
      <c r="N16" s="10"/>
      <c r="O16" s="10"/>
      <c r="P16" s="10"/>
      <c r="Q16" s="10"/>
      <c r="R16" s="10"/>
      <c r="S16" s="10"/>
      <c r="T16" s="10"/>
      <c r="U16" s="10"/>
      <c r="V16" s="10"/>
      <c r="W16" s="10"/>
      <c r="X16" s="10"/>
      <c r="Y16" s="10"/>
      <c r="Z16" s="10"/>
      <c r="AA16" s="10"/>
      <c r="AB16" s="10"/>
      <c r="AC16" s="10"/>
    </row>
    <row r="17" spans="1:29" ht="16.2" x14ac:dyDescent="0.35">
      <c r="A17" s="10"/>
      <c r="B17" s="10"/>
      <c r="C17" s="68" t="s">
        <v>326</v>
      </c>
      <c r="D17" s="66"/>
      <c r="E17" s="13" t="s">
        <v>332</v>
      </c>
      <c r="F17" s="10"/>
      <c r="G17" s="10"/>
      <c r="H17" s="10"/>
      <c r="I17" s="10"/>
      <c r="J17" s="10"/>
      <c r="K17" s="10"/>
      <c r="L17" s="10"/>
      <c r="M17" s="10"/>
      <c r="N17" s="10"/>
      <c r="O17" s="10"/>
      <c r="P17" s="10"/>
      <c r="Q17" s="10"/>
      <c r="R17" s="10"/>
      <c r="S17" s="10"/>
      <c r="T17" s="10"/>
      <c r="U17" s="10"/>
      <c r="V17" s="10"/>
      <c r="W17" s="10"/>
      <c r="X17" s="10"/>
      <c r="Y17" s="10"/>
      <c r="Z17" s="10"/>
      <c r="AA17" s="10"/>
      <c r="AB17" s="10"/>
      <c r="AC17" s="10"/>
    </row>
    <row r="18" spans="1:29" ht="16.2" x14ac:dyDescent="0.35">
      <c r="A18" s="10"/>
      <c r="B18" s="10"/>
      <c r="C18" s="68" t="s">
        <v>327</v>
      </c>
      <c r="D18" s="66"/>
      <c r="E18" s="13" t="s">
        <v>310</v>
      </c>
      <c r="F18" s="10"/>
      <c r="G18" s="10"/>
      <c r="H18" s="10"/>
      <c r="I18" s="10"/>
      <c r="J18" s="10"/>
      <c r="K18" s="10"/>
      <c r="L18" s="10"/>
      <c r="M18" s="10"/>
      <c r="N18" s="10"/>
      <c r="O18" s="10"/>
      <c r="P18" s="10"/>
      <c r="Q18" s="10"/>
      <c r="R18" s="10"/>
      <c r="S18" s="10"/>
      <c r="T18" s="10"/>
      <c r="U18" s="10"/>
      <c r="V18" s="10"/>
      <c r="W18" s="10"/>
      <c r="X18" s="10"/>
      <c r="Y18" s="10"/>
      <c r="Z18" s="10"/>
      <c r="AA18" s="10"/>
      <c r="AB18" s="10"/>
      <c r="AC18" s="10"/>
    </row>
    <row r="19" spans="1:29" ht="16.2" x14ac:dyDescent="0.35">
      <c r="A19" s="10"/>
      <c r="B19" s="10"/>
      <c r="C19" s="68" t="s">
        <v>331</v>
      </c>
      <c r="D19" s="66"/>
      <c r="E19" s="13" t="s">
        <v>311</v>
      </c>
      <c r="F19" s="10"/>
      <c r="G19" s="10"/>
      <c r="H19" s="10"/>
      <c r="I19" s="10"/>
      <c r="J19" s="10"/>
      <c r="K19" s="10"/>
      <c r="L19" s="10"/>
      <c r="M19" s="10"/>
      <c r="N19" s="10"/>
      <c r="O19" s="10"/>
      <c r="P19" s="10"/>
      <c r="Q19" s="10"/>
      <c r="R19" s="10"/>
      <c r="S19" s="10"/>
      <c r="T19" s="10"/>
      <c r="U19" s="10"/>
      <c r="V19" s="10"/>
      <c r="W19" s="10"/>
      <c r="X19" s="10"/>
      <c r="Y19" s="10"/>
      <c r="Z19" s="10"/>
      <c r="AA19" s="10"/>
      <c r="AB19" s="10"/>
      <c r="AC19" s="10"/>
    </row>
    <row r="20" spans="1:29"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row>
    <row r="21" spans="1:29"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row>
    <row r="22" spans="1:29" ht="16.2" x14ac:dyDescent="0.35">
      <c r="A22" s="10"/>
      <c r="B22" s="68" t="s">
        <v>328</v>
      </c>
      <c r="C22" s="177"/>
      <c r="D22" s="177"/>
      <c r="E22" s="177"/>
      <c r="F22" s="10"/>
      <c r="G22" s="10"/>
      <c r="H22" s="10"/>
      <c r="I22" s="10"/>
      <c r="J22" s="10"/>
      <c r="K22" s="10"/>
      <c r="L22" s="10"/>
      <c r="M22" s="10"/>
      <c r="N22" s="10"/>
      <c r="O22" s="10"/>
      <c r="P22" s="10"/>
      <c r="Q22" s="10"/>
      <c r="R22" s="10"/>
      <c r="S22" s="10"/>
      <c r="T22" s="10"/>
      <c r="U22" s="10"/>
      <c r="V22" s="10"/>
      <c r="W22" s="10"/>
      <c r="X22" s="10"/>
      <c r="Y22" s="10"/>
      <c r="Z22" s="10"/>
      <c r="AA22" s="10"/>
      <c r="AB22" s="10"/>
      <c r="AC22" s="10"/>
    </row>
    <row r="23" spans="1:29"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row>
    <row r="24" spans="1:29" ht="14.4" customHeight="1" x14ac:dyDescent="0.3">
      <c r="A24" s="10"/>
      <c r="B24" s="7" t="s">
        <v>329</v>
      </c>
      <c r="C24" s="203" t="s">
        <v>404</v>
      </c>
      <c r="D24" s="203"/>
      <c r="E24" s="203"/>
      <c r="F24" s="203"/>
      <c r="G24" s="203"/>
      <c r="H24" s="203"/>
      <c r="I24" s="203"/>
      <c r="J24" s="203"/>
      <c r="K24" s="203"/>
      <c r="L24" s="203"/>
      <c r="M24" s="203"/>
      <c r="N24" s="10"/>
      <c r="O24" s="10"/>
      <c r="P24" s="10"/>
      <c r="Q24" s="10"/>
      <c r="R24" s="10"/>
      <c r="S24" s="10"/>
      <c r="T24" s="10"/>
      <c r="U24" s="10"/>
      <c r="V24" s="10"/>
      <c r="W24" s="10"/>
      <c r="X24" s="10"/>
      <c r="Y24" s="10"/>
      <c r="Z24" s="10"/>
      <c r="AA24" s="10"/>
      <c r="AB24" s="10"/>
      <c r="AC24" s="10"/>
    </row>
    <row r="25" spans="1:29" ht="14.4" customHeight="1" x14ac:dyDescent="0.3">
      <c r="A25" s="10"/>
      <c r="B25" s="7"/>
      <c r="C25" s="203"/>
      <c r="D25" s="203"/>
      <c r="E25" s="203"/>
      <c r="F25" s="203"/>
      <c r="G25" s="203"/>
      <c r="H25" s="203"/>
      <c r="I25" s="203"/>
      <c r="J25" s="203"/>
      <c r="K25" s="203"/>
      <c r="L25" s="203"/>
      <c r="M25" s="203"/>
      <c r="N25" s="10"/>
      <c r="O25" s="10"/>
      <c r="P25" s="10"/>
      <c r="Q25" s="10"/>
      <c r="R25" s="10"/>
      <c r="S25" s="10"/>
      <c r="T25" s="10"/>
      <c r="U25" s="10"/>
      <c r="V25" s="10"/>
      <c r="W25" s="10"/>
      <c r="X25" s="10"/>
      <c r="Y25" s="10"/>
      <c r="Z25" s="10"/>
      <c r="AA25" s="10"/>
      <c r="AB25" s="10"/>
      <c r="AC25" s="10"/>
    </row>
    <row r="26" spans="1:29" ht="14.4" customHeight="1" x14ac:dyDescent="0.3">
      <c r="A26" s="10"/>
      <c r="B26" s="7"/>
      <c r="C26" s="499"/>
      <c r="D26" s="499"/>
      <c r="E26" s="499"/>
      <c r="F26" s="499"/>
      <c r="G26" s="499"/>
      <c r="H26" s="499"/>
      <c r="I26" s="499"/>
      <c r="J26" s="499"/>
      <c r="K26" s="499"/>
      <c r="L26" s="499"/>
      <c r="M26" s="499"/>
      <c r="N26" s="10"/>
      <c r="O26" s="10"/>
      <c r="P26" s="10"/>
      <c r="Q26" s="10"/>
      <c r="R26" s="10"/>
      <c r="S26" s="10"/>
      <c r="T26" s="10"/>
      <c r="U26" s="10"/>
      <c r="V26" s="10"/>
      <c r="W26" s="10"/>
      <c r="X26" s="10"/>
      <c r="Y26" s="10"/>
      <c r="Z26" s="10"/>
      <c r="AA26" s="10"/>
      <c r="AB26" s="10"/>
      <c r="AC26" s="10"/>
    </row>
    <row r="27" spans="1:29" ht="14.4" customHeight="1" x14ac:dyDescent="0.3">
      <c r="A27" s="10"/>
      <c r="B27" s="7" t="s">
        <v>329</v>
      </c>
      <c r="C27" s="203" t="s">
        <v>405</v>
      </c>
      <c r="D27" s="203"/>
      <c r="E27" s="203"/>
      <c r="F27" s="203"/>
      <c r="G27" s="203"/>
      <c r="H27" s="203"/>
      <c r="I27" s="203"/>
      <c r="J27" s="203"/>
      <c r="K27" s="203"/>
      <c r="L27" s="203"/>
      <c r="M27" s="203"/>
      <c r="N27" s="10"/>
      <c r="O27" s="10"/>
      <c r="P27" s="10"/>
      <c r="Q27" s="10"/>
      <c r="R27" s="10"/>
      <c r="S27" s="10"/>
      <c r="T27" s="10"/>
      <c r="U27" s="10"/>
      <c r="V27" s="10"/>
      <c r="W27" s="10"/>
      <c r="X27" s="10"/>
      <c r="Y27" s="10"/>
      <c r="Z27" s="10"/>
      <c r="AA27" s="10"/>
      <c r="AB27" s="10"/>
      <c r="AC27" s="10"/>
    </row>
    <row r="28" spans="1:29" ht="14.4" customHeight="1" x14ac:dyDescent="0.3">
      <c r="A28" s="10"/>
      <c r="B28" s="7"/>
      <c r="C28" s="203"/>
      <c r="D28" s="203"/>
      <c r="E28" s="203"/>
      <c r="F28" s="203"/>
      <c r="G28" s="203"/>
      <c r="H28" s="203"/>
      <c r="I28" s="203"/>
      <c r="J28" s="203"/>
      <c r="K28" s="203"/>
      <c r="L28" s="203"/>
      <c r="M28" s="203"/>
      <c r="N28" s="10"/>
      <c r="O28" s="10"/>
      <c r="P28" s="10"/>
      <c r="Q28" s="10"/>
      <c r="R28" s="10"/>
      <c r="S28" s="10"/>
      <c r="T28" s="10"/>
      <c r="U28" s="10"/>
      <c r="V28" s="10"/>
      <c r="W28" s="10"/>
      <c r="X28" s="10"/>
      <c r="Y28" s="10"/>
      <c r="Z28" s="10"/>
      <c r="AA28" s="10"/>
      <c r="AB28" s="10"/>
      <c r="AC28" s="10"/>
    </row>
    <row r="29" spans="1:29" ht="14.4" customHeight="1" x14ac:dyDescent="0.3">
      <c r="A29" s="10"/>
      <c r="B29" s="7"/>
      <c r="C29" s="499"/>
      <c r="D29" s="499"/>
      <c r="E29" s="499"/>
      <c r="F29" s="499"/>
      <c r="G29" s="499"/>
      <c r="H29" s="499"/>
      <c r="I29" s="499"/>
      <c r="J29" s="499"/>
      <c r="K29" s="499"/>
      <c r="L29" s="499"/>
      <c r="M29" s="499"/>
      <c r="N29" s="10"/>
      <c r="O29" s="10"/>
      <c r="P29" s="10"/>
      <c r="Q29" s="10"/>
      <c r="R29" s="10"/>
      <c r="S29" s="10"/>
      <c r="T29" s="10"/>
      <c r="U29" s="10"/>
      <c r="V29" s="10"/>
      <c r="W29" s="10"/>
      <c r="X29" s="10"/>
      <c r="Y29" s="10"/>
      <c r="Z29" s="10"/>
      <c r="AA29" s="10"/>
      <c r="AB29" s="10"/>
      <c r="AC29" s="10"/>
    </row>
    <row r="30" spans="1:29" ht="14.4" customHeight="1" x14ac:dyDescent="0.3">
      <c r="A30" s="10"/>
      <c r="B30" s="7" t="s">
        <v>329</v>
      </c>
      <c r="C30" s="203" t="s">
        <v>333</v>
      </c>
      <c r="D30" s="203"/>
      <c r="E30" s="203"/>
      <c r="F30" s="203"/>
      <c r="G30" s="203"/>
      <c r="H30" s="203"/>
      <c r="I30" s="203"/>
      <c r="J30" s="203"/>
      <c r="K30" s="203"/>
      <c r="L30" s="203"/>
      <c r="M30" s="203"/>
      <c r="N30" s="10"/>
      <c r="O30" s="10"/>
      <c r="P30" s="10"/>
      <c r="Q30" s="10"/>
      <c r="R30" s="10"/>
      <c r="S30" s="10"/>
      <c r="T30" s="10"/>
      <c r="U30" s="10"/>
      <c r="V30" s="10"/>
      <c r="W30" s="10"/>
      <c r="X30" s="10"/>
      <c r="Y30" s="10"/>
      <c r="Z30" s="10"/>
      <c r="AA30" s="10"/>
      <c r="AB30" s="10"/>
      <c r="AC30" s="10"/>
    </row>
    <row r="31" spans="1:29" ht="14.4" customHeight="1" x14ac:dyDescent="0.3">
      <c r="A31" s="10"/>
      <c r="B31" s="7"/>
      <c r="C31" s="203"/>
      <c r="D31" s="203"/>
      <c r="E31" s="203"/>
      <c r="F31" s="203"/>
      <c r="G31" s="203"/>
      <c r="H31" s="203"/>
      <c r="I31" s="203"/>
      <c r="J31" s="203"/>
      <c r="K31" s="203"/>
      <c r="L31" s="203"/>
      <c r="M31" s="203"/>
      <c r="N31" s="10"/>
      <c r="O31" s="10"/>
      <c r="P31" s="10"/>
      <c r="Q31" s="10"/>
      <c r="R31" s="10"/>
      <c r="S31" s="10"/>
      <c r="T31" s="10"/>
      <c r="U31" s="10"/>
      <c r="V31" s="10"/>
      <c r="W31" s="10"/>
      <c r="X31" s="10"/>
      <c r="Y31" s="10"/>
      <c r="Z31" s="10"/>
      <c r="AA31" s="10"/>
      <c r="AB31" s="10"/>
      <c r="AC31" s="10"/>
    </row>
    <row r="32" spans="1:29" ht="14.4" customHeight="1" x14ac:dyDescent="0.3">
      <c r="A32" s="10"/>
      <c r="B32" s="7"/>
      <c r="C32" s="203"/>
      <c r="D32" s="203"/>
      <c r="E32" s="203"/>
      <c r="F32" s="203"/>
      <c r="G32" s="203"/>
      <c r="H32" s="203"/>
      <c r="I32" s="203"/>
      <c r="J32" s="203"/>
      <c r="K32" s="203"/>
      <c r="L32" s="203"/>
      <c r="M32" s="203"/>
      <c r="N32" s="10"/>
      <c r="O32" s="10"/>
      <c r="P32" s="10"/>
      <c r="Q32" s="10"/>
      <c r="R32" s="10"/>
      <c r="S32" s="10"/>
      <c r="T32" s="10"/>
      <c r="U32" s="10"/>
      <c r="V32" s="10"/>
      <c r="W32" s="10"/>
      <c r="X32" s="10"/>
      <c r="Y32" s="10"/>
      <c r="Z32" s="10"/>
      <c r="AA32" s="10"/>
      <c r="AB32" s="10"/>
      <c r="AC32" s="10"/>
    </row>
    <row r="33" spans="1:29" ht="14.4" customHeight="1" x14ac:dyDescent="0.3">
      <c r="A33" s="10"/>
      <c r="B33" s="7"/>
      <c r="C33" s="201"/>
      <c r="D33" s="201"/>
      <c r="E33" s="201"/>
      <c r="F33" s="201"/>
      <c r="G33" s="201"/>
      <c r="H33" s="201"/>
      <c r="I33" s="201"/>
      <c r="J33" s="201"/>
      <c r="K33" s="201"/>
      <c r="L33" s="201"/>
      <c r="M33" s="201"/>
      <c r="N33" s="10"/>
      <c r="O33" s="10"/>
      <c r="P33" s="10"/>
      <c r="Q33" s="10"/>
      <c r="R33" s="10"/>
      <c r="S33" s="10"/>
      <c r="T33" s="10"/>
      <c r="U33" s="10"/>
      <c r="V33" s="10"/>
      <c r="W33" s="10"/>
      <c r="X33" s="10"/>
      <c r="Y33" s="10"/>
      <c r="Z33" s="10"/>
      <c r="AA33" s="10"/>
      <c r="AB33" s="10"/>
      <c r="AC33" s="10"/>
    </row>
    <row r="34" spans="1:29" ht="14.4" customHeight="1" x14ac:dyDescent="0.3">
      <c r="A34" s="10"/>
      <c r="B34" s="7" t="s">
        <v>329</v>
      </c>
      <c r="C34" s="203" t="s">
        <v>400</v>
      </c>
      <c r="D34" s="203"/>
      <c r="E34" s="203"/>
      <c r="F34" s="203"/>
      <c r="G34" s="203"/>
      <c r="H34" s="203"/>
      <c r="I34" s="203"/>
      <c r="J34" s="203"/>
      <c r="K34" s="203"/>
      <c r="L34" s="203"/>
      <c r="M34" s="203"/>
      <c r="N34" s="10"/>
      <c r="O34" s="10"/>
      <c r="P34" s="10"/>
      <c r="Q34" s="10"/>
      <c r="R34" s="10"/>
      <c r="S34" s="10"/>
      <c r="T34" s="10"/>
      <c r="U34" s="10"/>
      <c r="V34" s="10"/>
      <c r="W34" s="10"/>
      <c r="X34" s="10"/>
      <c r="Y34" s="10"/>
      <c r="Z34" s="10"/>
      <c r="AA34" s="10"/>
      <c r="AB34" s="10"/>
      <c r="AC34" s="10"/>
    </row>
    <row r="35" spans="1:29" ht="14.4" customHeight="1" x14ac:dyDescent="0.3">
      <c r="A35" s="10"/>
      <c r="B35" s="7"/>
      <c r="C35" s="203"/>
      <c r="D35" s="203"/>
      <c r="E35" s="203"/>
      <c r="F35" s="203"/>
      <c r="G35" s="203"/>
      <c r="H35" s="203"/>
      <c r="I35" s="203"/>
      <c r="J35" s="203"/>
      <c r="K35" s="203"/>
      <c r="L35" s="203"/>
      <c r="M35" s="203"/>
      <c r="N35" s="10"/>
      <c r="O35" s="10"/>
      <c r="P35" s="10"/>
      <c r="Q35" s="10"/>
      <c r="R35" s="10"/>
      <c r="S35" s="10"/>
      <c r="T35" s="10"/>
      <c r="U35" s="10"/>
      <c r="V35" s="10"/>
      <c r="W35" s="10"/>
      <c r="X35" s="10"/>
      <c r="Y35" s="10"/>
      <c r="Z35" s="10"/>
      <c r="AA35" s="10"/>
      <c r="AB35" s="10"/>
      <c r="AC35" s="10"/>
    </row>
    <row r="36" spans="1:29" ht="14.4" customHeight="1" x14ac:dyDescent="0.3">
      <c r="A36" s="10"/>
      <c r="B36" s="7"/>
      <c r="C36" s="203"/>
      <c r="D36" s="203"/>
      <c r="E36" s="203"/>
      <c r="F36" s="203"/>
      <c r="G36" s="203"/>
      <c r="H36" s="203"/>
      <c r="I36" s="203"/>
      <c r="J36" s="203"/>
      <c r="K36" s="203"/>
      <c r="L36" s="203"/>
      <c r="M36" s="203"/>
      <c r="N36" s="10"/>
      <c r="O36" s="10"/>
      <c r="P36" s="10"/>
      <c r="Q36" s="10"/>
      <c r="R36" s="10"/>
      <c r="S36" s="10"/>
      <c r="T36" s="10"/>
      <c r="U36" s="10"/>
      <c r="V36" s="10"/>
      <c r="W36" s="10"/>
      <c r="X36" s="10"/>
      <c r="Y36" s="10"/>
      <c r="Z36" s="10"/>
      <c r="AA36" s="10"/>
      <c r="AB36" s="10"/>
      <c r="AC36" s="10"/>
    </row>
    <row r="37" spans="1:29" ht="14.4" customHeight="1" x14ac:dyDescent="0.3">
      <c r="A37" s="10"/>
      <c r="B37" s="7"/>
      <c r="C37" s="203"/>
      <c r="D37" s="203"/>
      <c r="E37" s="203"/>
      <c r="F37" s="203"/>
      <c r="G37" s="203"/>
      <c r="H37" s="203"/>
      <c r="I37" s="203"/>
      <c r="J37" s="203"/>
      <c r="K37" s="203"/>
      <c r="L37" s="203"/>
      <c r="M37" s="203"/>
      <c r="N37" s="10"/>
      <c r="O37" s="10"/>
      <c r="P37" s="10"/>
      <c r="Q37" s="10"/>
      <c r="R37" s="10"/>
      <c r="S37" s="10"/>
      <c r="T37" s="10"/>
      <c r="U37" s="10"/>
      <c r="V37" s="10"/>
      <c r="W37" s="10"/>
      <c r="X37" s="10"/>
      <c r="Y37" s="10"/>
      <c r="Z37" s="10"/>
      <c r="AA37" s="10"/>
      <c r="AB37" s="10"/>
      <c r="AC37" s="10"/>
    </row>
    <row r="38" spans="1:29" ht="14.4" customHeight="1" x14ac:dyDescent="0.3">
      <c r="A38" s="10"/>
      <c r="B38" s="7"/>
      <c r="C38" s="203"/>
      <c r="D38" s="203"/>
      <c r="E38" s="203"/>
      <c r="F38" s="203"/>
      <c r="G38" s="203"/>
      <c r="H38" s="203"/>
      <c r="I38" s="203"/>
      <c r="J38" s="203"/>
      <c r="K38" s="203"/>
      <c r="L38" s="203"/>
      <c r="M38" s="203"/>
      <c r="N38" s="10"/>
      <c r="O38" s="10"/>
      <c r="P38" s="10"/>
      <c r="Q38" s="10"/>
      <c r="R38" s="10"/>
      <c r="S38" s="10"/>
      <c r="T38" s="10"/>
      <c r="U38" s="10"/>
      <c r="V38" s="10"/>
      <c r="W38" s="10"/>
      <c r="X38" s="10"/>
      <c r="Y38" s="10"/>
      <c r="Z38" s="10"/>
      <c r="AA38" s="10"/>
      <c r="AB38" s="10"/>
      <c r="AC38" s="10"/>
    </row>
    <row r="39" spans="1:29" ht="14.4" customHeight="1" x14ac:dyDescent="0.3">
      <c r="A39" s="10"/>
      <c r="B39" s="7"/>
      <c r="C39" s="201"/>
      <c r="D39" s="201"/>
      <c r="E39" s="201"/>
      <c r="F39" s="201"/>
      <c r="G39" s="201"/>
      <c r="H39" s="201"/>
      <c r="I39" s="201"/>
      <c r="J39" s="201"/>
      <c r="K39" s="201"/>
      <c r="L39" s="201"/>
      <c r="M39" s="201"/>
      <c r="N39" s="10"/>
      <c r="O39" s="10"/>
      <c r="P39" s="10"/>
      <c r="Q39" s="10"/>
      <c r="R39" s="10"/>
      <c r="S39" s="10"/>
      <c r="T39" s="10"/>
      <c r="U39" s="10"/>
      <c r="V39" s="10"/>
      <c r="W39" s="10"/>
      <c r="X39" s="10"/>
      <c r="Y39" s="10"/>
      <c r="Z39" s="10"/>
      <c r="AA39" s="10"/>
      <c r="AB39" s="10"/>
      <c r="AC39" s="10"/>
    </row>
    <row r="40" spans="1:29" ht="14.4" customHeight="1" x14ac:dyDescent="0.3">
      <c r="A40" s="10"/>
      <c r="B40" s="7" t="s">
        <v>329</v>
      </c>
      <c r="C40" s="203" t="s">
        <v>406</v>
      </c>
      <c r="D40" s="203"/>
      <c r="E40" s="203"/>
      <c r="F40" s="203"/>
      <c r="G40" s="203"/>
      <c r="H40" s="203"/>
      <c r="I40" s="203"/>
      <c r="J40" s="203"/>
      <c r="K40" s="203"/>
      <c r="L40" s="203"/>
      <c r="M40" s="203"/>
      <c r="N40" s="10"/>
      <c r="O40" s="10"/>
      <c r="P40" s="10"/>
      <c r="Q40" s="10"/>
      <c r="R40" s="10"/>
      <c r="S40" s="10"/>
      <c r="T40" s="10"/>
      <c r="U40" s="10"/>
      <c r="V40" s="10"/>
      <c r="W40" s="10"/>
      <c r="X40" s="10"/>
      <c r="Y40" s="10"/>
      <c r="Z40" s="10"/>
      <c r="AA40" s="10"/>
      <c r="AB40" s="10"/>
      <c r="AC40" s="10"/>
    </row>
    <row r="41" spans="1:29" ht="14.4" customHeight="1" x14ac:dyDescent="0.3">
      <c r="A41" s="10"/>
      <c r="B41" s="500"/>
      <c r="C41" s="203"/>
      <c r="D41" s="203"/>
      <c r="E41" s="203"/>
      <c r="F41" s="203"/>
      <c r="G41" s="203"/>
      <c r="H41" s="203"/>
      <c r="I41" s="203"/>
      <c r="J41" s="203"/>
      <c r="K41" s="203"/>
      <c r="L41" s="203"/>
      <c r="M41" s="203"/>
      <c r="N41" s="10"/>
      <c r="O41" s="10"/>
      <c r="P41" s="10"/>
      <c r="Q41" s="10"/>
      <c r="R41" s="10"/>
      <c r="S41" s="10"/>
      <c r="T41" s="10"/>
      <c r="U41" s="10"/>
      <c r="V41" s="10"/>
      <c r="W41" s="10"/>
      <c r="X41" s="10"/>
      <c r="Y41" s="10"/>
      <c r="Z41" s="10"/>
      <c r="AA41" s="10"/>
      <c r="AB41" s="10"/>
      <c r="AC41" s="10"/>
    </row>
    <row r="42" spans="1:29" ht="15" customHeight="1" x14ac:dyDescent="0.3">
      <c r="A42" s="10"/>
      <c r="B42" s="10"/>
      <c r="C42" s="203"/>
      <c r="D42" s="203"/>
      <c r="E42" s="203"/>
      <c r="F42" s="203"/>
      <c r="G42" s="203"/>
      <c r="H42" s="203"/>
      <c r="I42" s="203"/>
      <c r="J42" s="203"/>
      <c r="K42" s="203"/>
      <c r="L42" s="203"/>
      <c r="M42" s="203"/>
      <c r="N42" s="10"/>
      <c r="O42" s="10"/>
      <c r="P42" s="10"/>
      <c r="Q42" s="10"/>
      <c r="R42" s="10"/>
      <c r="S42" s="10"/>
      <c r="T42" s="10"/>
      <c r="U42" s="10"/>
      <c r="V42" s="10"/>
      <c r="W42" s="10"/>
      <c r="X42" s="10"/>
      <c r="Y42" s="10"/>
      <c r="Z42" s="10"/>
      <c r="AA42" s="10"/>
      <c r="AB42" s="10"/>
      <c r="AC42" s="10"/>
    </row>
    <row r="43" spans="1:29"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row>
    <row r="44" spans="1:29"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row>
    <row r="45" spans="1:29"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row>
    <row r="46" spans="1:29"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row>
    <row r="47" spans="1:29"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row>
    <row r="48" spans="1:29"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row>
    <row r="49" spans="1:29"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row>
    <row r="50" spans="1:29"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row>
    <row r="51" spans="1:29"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row>
    <row r="52" spans="1:29"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row>
    <row r="53" spans="1:29"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row>
    <row r="54" spans="1:29"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row>
    <row r="55" spans="1:29"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row>
    <row r="56" spans="1:29"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row>
    <row r="57" spans="1:29"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row>
    <row r="58" spans="1:29"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row>
    <row r="59" spans="1:29"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row>
    <row r="60" spans="1:29"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row>
    <row r="61" spans="1:29"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row>
    <row r="62" spans="1:29" x14ac:dyDescent="0.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row>
    <row r="63" spans="1:29" x14ac:dyDescent="0.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row>
    <row r="64" spans="1:29"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row>
    <row r="65" spans="1:29"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row>
    <row r="66" spans="1:29" x14ac:dyDescent="0.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row>
    <row r="67" spans="1:29" x14ac:dyDescent="0.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row>
    <row r="68" spans="1:29"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row>
    <row r="69" spans="1:29" x14ac:dyDescent="0.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row>
    <row r="70" spans="1:29" x14ac:dyDescent="0.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row>
    <row r="71" spans="1:29" x14ac:dyDescent="0.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row>
    <row r="72" spans="1:29" x14ac:dyDescent="0.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row>
    <row r="73" spans="1:29" x14ac:dyDescent="0.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row>
    <row r="74" spans="1:29" x14ac:dyDescent="0.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row>
    <row r="75" spans="1:29" x14ac:dyDescent="0.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row>
    <row r="76" spans="1:29" x14ac:dyDescent="0.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row>
    <row r="77" spans="1:29" x14ac:dyDescent="0.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row>
    <row r="78" spans="1:29" x14ac:dyDescent="0.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row>
    <row r="79" spans="1:29" x14ac:dyDescent="0.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row>
    <row r="80" spans="1:29" x14ac:dyDescent="0.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row>
    <row r="81" spans="1:29" x14ac:dyDescent="0.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row>
    <row r="82" spans="1:29" x14ac:dyDescent="0.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row>
    <row r="83" spans="1:29" x14ac:dyDescent="0.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row>
    <row r="84" spans="1:29" x14ac:dyDescent="0.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row>
    <row r="85" spans="1:29" x14ac:dyDescent="0.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row>
    <row r="86" spans="1:29" x14ac:dyDescent="0.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row>
    <row r="87" spans="1:29" x14ac:dyDescent="0.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row>
    <row r="88" spans="1:29" x14ac:dyDescent="0.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row>
    <row r="89" spans="1:29" x14ac:dyDescent="0.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row>
    <row r="90" spans="1:29" x14ac:dyDescent="0.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row>
    <row r="91" spans="1:29" x14ac:dyDescent="0.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row>
    <row r="92" spans="1:29" x14ac:dyDescent="0.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row>
    <row r="93" spans="1:29" x14ac:dyDescent="0.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row>
    <row r="94" spans="1:29" x14ac:dyDescent="0.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row>
    <row r="95" spans="1:29" x14ac:dyDescent="0.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row>
    <row r="96" spans="1:29"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row>
    <row r="97" spans="1:29" x14ac:dyDescent="0.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row>
    <row r="98" spans="1:29" x14ac:dyDescent="0.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row>
    <row r="99" spans="1:29" x14ac:dyDescent="0.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row>
    <row r="100" spans="1:29" x14ac:dyDescent="0.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row>
    <row r="101" spans="1:29" x14ac:dyDescent="0.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row>
    <row r="102" spans="1:29" x14ac:dyDescent="0.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row>
    <row r="103" spans="1:29" x14ac:dyDescent="0.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row>
    <row r="104" spans="1:29" x14ac:dyDescent="0.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row>
    <row r="105" spans="1:29" x14ac:dyDescent="0.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row>
    <row r="106" spans="1:29" x14ac:dyDescent="0.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row>
    <row r="107" spans="1:29" x14ac:dyDescent="0.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row>
    <row r="108" spans="1:29" x14ac:dyDescent="0.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row>
    <row r="109" spans="1:29" x14ac:dyDescent="0.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row>
    <row r="110" spans="1:29" x14ac:dyDescent="0.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row>
    <row r="111" spans="1:29" x14ac:dyDescent="0.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row>
    <row r="112" spans="1:29"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row>
    <row r="113" spans="1:29" x14ac:dyDescent="0.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row>
    <row r="114" spans="1:29"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spans="1:29" x14ac:dyDescent="0.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row>
    <row r="116" spans="1:29" x14ac:dyDescent="0.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row>
    <row r="117" spans="1:29" x14ac:dyDescent="0.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row>
    <row r="118" spans="1:29" x14ac:dyDescent="0.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row>
    <row r="119" spans="1:29" x14ac:dyDescent="0.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row>
    <row r="120" spans="1:29" x14ac:dyDescent="0.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row>
    <row r="121" spans="1:29" x14ac:dyDescent="0.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row>
    <row r="122" spans="1:29" x14ac:dyDescent="0.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row>
    <row r="123" spans="1:29" x14ac:dyDescent="0.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row>
    <row r="124" spans="1:29" x14ac:dyDescent="0.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row>
    <row r="125" spans="1:29" x14ac:dyDescent="0.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row>
    <row r="126" spans="1:29" x14ac:dyDescent="0.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row>
    <row r="127" spans="1:29" x14ac:dyDescent="0.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row>
    <row r="128" spans="1:29" x14ac:dyDescent="0.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row>
    <row r="129" spans="1:29" x14ac:dyDescent="0.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row>
    <row r="130" spans="1:29" x14ac:dyDescent="0.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row>
    <row r="131" spans="1:29" x14ac:dyDescent="0.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row>
    <row r="132" spans="1:29" x14ac:dyDescent="0.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row>
    <row r="133" spans="1:29" x14ac:dyDescent="0.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row>
    <row r="134" spans="1:29" x14ac:dyDescent="0.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row>
    <row r="135" spans="1:29" x14ac:dyDescent="0.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row>
    <row r="136" spans="1:29" x14ac:dyDescent="0.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row>
    <row r="137" spans="1:29" x14ac:dyDescent="0.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row>
    <row r="138" spans="1:29" x14ac:dyDescent="0.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row>
    <row r="139" spans="1:29" x14ac:dyDescent="0.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row>
    <row r="140" spans="1:29" x14ac:dyDescent="0.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row>
    <row r="141" spans="1:29" x14ac:dyDescent="0.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row>
    <row r="142" spans="1:29" x14ac:dyDescent="0.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row>
    <row r="143" spans="1:29" x14ac:dyDescent="0.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row>
    <row r="144" spans="1:29" x14ac:dyDescent="0.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row>
    <row r="145" spans="1:29" x14ac:dyDescent="0.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row>
    <row r="146" spans="1:29" x14ac:dyDescent="0.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row>
    <row r="147" spans="1:29" x14ac:dyDescent="0.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row>
    <row r="148" spans="1:29" x14ac:dyDescent="0.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row>
    <row r="149" spans="1:29" x14ac:dyDescent="0.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row>
    <row r="150" spans="1:29" x14ac:dyDescent="0.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row>
    <row r="151" spans="1:29" x14ac:dyDescent="0.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row>
    <row r="152" spans="1:29" x14ac:dyDescent="0.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row>
    <row r="153" spans="1:29" x14ac:dyDescent="0.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row>
    <row r="154" spans="1:29" x14ac:dyDescent="0.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row>
    <row r="155" spans="1:29" x14ac:dyDescent="0.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row>
    <row r="156" spans="1:29" x14ac:dyDescent="0.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row>
    <row r="157" spans="1:29" x14ac:dyDescent="0.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row>
    <row r="158" spans="1:29" x14ac:dyDescent="0.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row>
    <row r="159" spans="1:29" x14ac:dyDescent="0.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row>
    <row r="160" spans="1:29" x14ac:dyDescent="0.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row>
    <row r="161" spans="1:29" x14ac:dyDescent="0.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row>
    <row r="162" spans="1:29" x14ac:dyDescent="0.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row>
    <row r="163" spans="1:29" x14ac:dyDescent="0.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row>
    <row r="164" spans="1:29" x14ac:dyDescent="0.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row>
    <row r="165" spans="1:29" x14ac:dyDescent="0.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row>
    <row r="166" spans="1:29" x14ac:dyDescent="0.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row>
    <row r="167" spans="1:29" x14ac:dyDescent="0.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row>
    <row r="168" spans="1:29" x14ac:dyDescent="0.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row>
    <row r="169" spans="1:29" x14ac:dyDescent="0.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row>
    <row r="170" spans="1:29" x14ac:dyDescent="0.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row>
    <row r="171" spans="1:29" x14ac:dyDescent="0.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row>
    <row r="172" spans="1:29" x14ac:dyDescent="0.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row>
    <row r="173" spans="1:29" x14ac:dyDescent="0.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row>
    <row r="174" spans="1:29" x14ac:dyDescent="0.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row>
    <row r="175" spans="1:29" x14ac:dyDescent="0.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row>
    <row r="176" spans="1:29" x14ac:dyDescent="0.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row>
    <row r="177" spans="1:29" x14ac:dyDescent="0.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row>
    <row r="178" spans="1:29" x14ac:dyDescent="0.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row>
    <row r="179" spans="1:29" x14ac:dyDescent="0.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row>
    <row r="180" spans="1:29" x14ac:dyDescent="0.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row>
    <row r="181" spans="1:29" x14ac:dyDescent="0.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row>
    <row r="182" spans="1:29" x14ac:dyDescent="0.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row>
    <row r="183" spans="1:29" x14ac:dyDescent="0.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row>
    <row r="184" spans="1:29" x14ac:dyDescent="0.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row>
    <row r="185" spans="1:29" x14ac:dyDescent="0.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row>
    <row r="186" spans="1:29" x14ac:dyDescent="0.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row>
    <row r="187" spans="1:29" x14ac:dyDescent="0.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row>
    <row r="188" spans="1:29" x14ac:dyDescent="0.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row>
    <row r="189" spans="1:29" x14ac:dyDescent="0.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row>
    <row r="190" spans="1:29" x14ac:dyDescent="0.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row>
    <row r="191" spans="1:29" x14ac:dyDescent="0.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row>
    <row r="192" spans="1:29" x14ac:dyDescent="0.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row>
    <row r="193" spans="1:29" x14ac:dyDescent="0.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row>
    <row r="194" spans="1:29" x14ac:dyDescent="0.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row>
    <row r="195" spans="1:29" x14ac:dyDescent="0.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row>
    <row r="196" spans="1:29" x14ac:dyDescent="0.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row>
    <row r="197" spans="1:29" x14ac:dyDescent="0.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row>
    <row r="198" spans="1:29" x14ac:dyDescent="0.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row>
    <row r="199" spans="1:29" x14ac:dyDescent="0.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row>
    <row r="200" spans="1:29" x14ac:dyDescent="0.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row>
    <row r="201" spans="1:29" x14ac:dyDescent="0.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row>
    <row r="202" spans="1:29" x14ac:dyDescent="0.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row>
    <row r="203" spans="1:29" x14ac:dyDescent="0.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row>
    <row r="204" spans="1:29" x14ac:dyDescent="0.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row>
    <row r="205" spans="1:29" x14ac:dyDescent="0.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row>
    <row r="206" spans="1:29" x14ac:dyDescent="0.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row>
    <row r="207" spans="1:29" x14ac:dyDescent="0.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row>
    <row r="208" spans="1:29" x14ac:dyDescent="0.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row>
    <row r="209" spans="1:29" x14ac:dyDescent="0.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row>
    <row r="210" spans="1:29" x14ac:dyDescent="0.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row>
    <row r="211" spans="1:29" x14ac:dyDescent="0.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row>
    <row r="212" spans="1:29" x14ac:dyDescent="0.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row>
    <row r="213" spans="1:29" x14ac:dyDescent="0.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row>
    <row r="214" spans="1:29" x14ac:dyDescent="0.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row>
    <row r="215" spans="1:29" x14ac:dyDescent="0.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row>
    <row r="216" spans="1:29" x14ac:dyDescent="0.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row>
    <row r="217" spans="1:29" x14ac:dyDescent="0.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row>
    <row r="218" spans="1:29" x14ac:dyDescent="0.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row>
    <row r="219" spans="1:29" x14ac:dyDescent="0.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row>
    <row r="220" spans="1:29" x14ac:dyDescent="0.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row>
    <row r="221" spans="1:29" x14ac:dyDescent="0.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row>
    <row r="222" spans="1:29" x14ac:dyDescent="0.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row>
    <row r="223" spans="1:29" x14ac:dyDescent="0.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row>
    <row r="224" spans="1:29" x14ac:dyDescent="0.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row>
    <row r="225" spans="1:29" x14ac:dyDescent="0.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row>
    <row r="226" spans="1:29" x14ac:dyDescent="0.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row>
    <row r="227" spans="1:29" x14ac:dyDescent="0.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row>
    <row r="228" spans="1:29" x14ac:dyDescent="0.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row>
    <row r="229" spans="1:29" x14ac:dyDescent="0.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row>
    <row r="230" spans="1:29" x14ac:dyDescent="0.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row>
    <row r="231" spans="1:29" x14ac:dyDescent="0.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row>
    <row r="232" spans="1:29" x14ac:dyDescent="0.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row>
    <row r="233" spans="1:29" x14ac:dyDescent="0.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row>
    <row r="234" spans="1:29" x14ac:dyDescent="0.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row>
    <row r="235" spans="1:29" x14ac:dyDescent="0.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row>
    <row r="236" spans="1:29" x14ac:dyDescent="0.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row>
    <row r="237" spans="1:29" x14ac:dyDescent="0.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row>
    <row r="238" spans="1:29" x14ac:dyDescent="0.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row>
    <row r="239" spans="1:29" x14ac:dyDescent="0.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row>
    <row r="240" spans="1:29" x14ac:dyDescent="0.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row>
    <row r="241" spans="1:29" x14ac:dyDescent="0.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row>
    <row r="242" spans="1:29" x14ac:dyDescent="0.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row>
    <row r="243" spans="1:29" x14ac:dyDescent="0.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row>
    <row r="244" spans="1:29" x14ac:dyDescent="0.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row>
    <row r="245" spans="1:29" x14ac:dyDescent="0.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row>
    <row r="246" spans="1:29" x14ac:dyDescent="0.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row>
    <row r="247" spans="1:29" x14ac:dyDescent="0.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row>
    <row r="248" spans="1:29" x14ac:dyDescent="0.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row>
    <row r="249" spans="1:29" x14ac:dyDescent="0.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row>
    <row r="250" spans="1:29" x14ac:dyDescent="0.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row>
    <row r="251" spans="1:29" x14ac:dyDescent="0.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row>
    <row r="252" spans="1:29" x14ac:dyDescent="0.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row>
    <row r="253" spans="1:29" x14ac:dyDescent="0.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row>
    <row r="254" spans="1:29" x14ac:dyDescent="0.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row>
    <row r="255" spans="1:29" x14ac:dyDescent="0.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row>
    <row r="256" spans="1:29" x14ac:dyDescent="0.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row>
    <row r="257" spans="1:29" x14ac:dyDescent="0.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row>
    <row r="258" spans="1:29" x14ac:dyDescent="0.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row>
    <row r="259" spans="1:29" x14ac:dyDescent="0.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row>
    <row r="260" spans="1:29" x14ac:dyDescent="0.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row>
    <row r="261" spans="1:29" x14ac:dyDescent="0.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row>
    <row r="262" spans="1:29" x14ac:dyDescent="0.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row>
    <row r="263" spans="1:29" x14ac:dyDescent="0.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row>
    <row r="264" spans="1:29" x14ac:dyDescent="0.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row>
    <row r="265" spans="1:29" x14ac:dyDescent="0.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row>
    <row r="266" spans="1:29" x14ac:dyDescent="0.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row>
    <row r="267" spans="1:29" x14ac:dyDescent="0.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row>
    <row r="268" spans="1:29" x14ac:dyDescent="0.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row>
    <row r="269" spans="1:29" x14ac:dyDescent="0.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row>
    <row r="270" spans="1:29" x14ac:dyDescent="0.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row>
    <row r="271" spans="1:29" x14ac:dyDescent="0.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row>
    <row r="272" spans="1:29" x14ac:dyDescent="0.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row>
    <row r="273" spans="1:29" x14ac:dyDescent="0.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row>
    <row r="274" spans="1:29" x14ac:dyDescent="0.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row>
    <row r="275" spans="1:29" x14ac:dyDescent="0.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row>
    <row r="276" spans="1:29" x14ac:dyDescent="0.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row>
    <row r="277" spans="1:29" x14ac:dyDescent="0.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row>
    <row r="278" spans="1:29" x14ac:dyDescent="0.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row>
    <row r="279" spans="1:29" x14ac:dyDescent="0.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row>
    <row r="280" spans="1:29" x14ac:dyDescent="0.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row>
    <row r="281" spans="1:29" x14ac:dyDescent="0.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row>
    <row r="282" spans="1:29" x14ac:dyDescent="0.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row>
    <row r="283" spans="1:29" x14ac:dyDescent="0.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row>
    <row r="284" spans="1:29" x14ac:dyDescent="0.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row>
    <row r="285" spans="1:29" x14ac:dyDescent="0.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row>
    <row r="286" spans="1:29" x14ac:dyDescent="0.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row>
    <row r="287" spans="1:29" x14ac:dyDescent="0.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row>
    <row r="288" spans="1:29" x14ac:dyDescent="0.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row>
    <row r="289" spans="1:29" x14ac:dyDescent="0.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row>
    <row r="290" spans="1:29" x14ac:dyDescent="0.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row>
    <row r="291" spans="1:29" x14ac:dyDescent="0.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row>
    <row r="292" spans="1:29" x14ac:dyDescent="0.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row>
    <row r="293" spans="1:29" x14ac:dyDescent="0.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row>
    <row r="294" spans="1:29" x14ac:dyDescent="0.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row>
    <row r="295" spans="1:29" x14ac:dyDescent="0.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row>
    <row r="296" spans="1:29" x14ac:dyDescent="0.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row>
    <row r="297" spans="1:29" x14ac:dyDescent="0.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row>
    <row r="298" spans="1:29" x14ac:dyDescent="0.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row>
    <row r="299" spans="1:29" x14ac:dyDescent="0.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row>
    <row r="300" spans="1:29" x14ac:dyDescent="0.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row>
    <row r="301" spans="1:29" x14ac:dyDescent="0.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row>
    <row r="302" spans="1:29" x14ac:dyDescent="0.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row>
    <row r="303" spans="1:29" x14ac:dyDescent="0.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row>
    <row r="304" spans="1:29" x14ac:dyDescent="0.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row>
    <row r="305" spans="1:29" x14ac:dyDescent="0.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row>
    <row r="306" spans="1:29" x14ac:dyDescent="0.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row>
    <row r="307" spans="1:29" x14ac:dyDescent="0.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row>
    <row r="308" spans="1:29" x14ac:dyDescent="0.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row>
    <row r="309" spans="1:29" x14ac:dyDescent="0.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row>
    <row r="310" spans="1:29" x14ac:dyDescent="0.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row>
    <row r="311" spans="1:29" x14ac:dyDescent="0.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row>
    <row r="312" spans="1:29" x14ac:dyDescent="0.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row>
    <row r="313" spans="1:29" x14ac:dyDescent="0.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row>
    <row r="314" spans="1:29" x14ac:dyDescent="0.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row>
    <row r="315" spans="1:29" x14ac:dyDescent="0.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row>
    <row r="316" spans="1:29" x14ac:dyDescent="0.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row>
    <row r="317" spans="1:29" x14ac:dyDescent="0.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row>
    <row r="318" spans="1:29" x14ac:dyDescent="0.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row>
    <row r="319" spans="1:29" x14ac:dyDescent="0.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row>
    <row r="320" spans="1:29" x14ac:dyDescent="0.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row>
    <row r="321" spans="1:29" x14ac:dyDescent="0.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row>
    <row r="322" spans="1:29" x14ac:dyDescent="0.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row>
    <row r="323" spans="1:29" x14ac:dyDescent="0.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row>
    <row r="324" spans="1:29" x14ac:dyDescent="0.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row>
    <row r="325" spans="1:29" x14ac:dyDescent="0.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row>
    <row r="326" spans="1:29" x14ac:dyDescent="0.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row>
    <row r="327" spans="1:29" x14ac:dyDescent="0.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row>
    <row r="328" spans="1:29" x14ac:dyDescent="0.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row>
    <row r="329" spans="1:29" x14ac:dyDescent="0.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row>
    <row r="330" spans="1:29" x14ac:dyDescent="0.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row>
    <row r="331" spans="1:29" x14ac:dyDescent="0.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row>
    <row r="332" spans="1:29" x14ac:dyDescent="0.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row>
    <row r="333" spans="1:29" x14ac:dyDescent="0.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row>
    <row r="334" spans="1:29" x14ac:dyDescent="0.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row>
    <row r="335" spans="1:29" x14ac:dyDescent="0.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row>
    <row r="336" spans="1:29" x14ac:dyDescent="0.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row>
    <row r="337" spans="1:29" x14ac:dyDescent="0.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row>
    <row r="338" spans="1:29" x14ac:dyDescent="0.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row>
    <row r="339" spans="1:29" x14ac:dyDescent="0.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row>
    <row r="340" spans="1:29" x14ac:dyDescent="0.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row>
    <row r="341" spans="1:29" x14ac:dyDescent="0.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row>
    <row r="342" spans="1:29" x14ac:dyDescent="0.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row>
    <row r="343" spans="1:29" x14ac:dyDescent="0.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row>
    <row r="344" spans="1:29" x14ac:dyDescent="0.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row>
    <row r="345" spans="1:29" x14ac:dyDescent="0.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row>
    <row r="346" spans="1:29" x14ac:dyDescent="0.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row>
    <row r="347" spans="1:29" x14ac:dyDescent="0.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row>
    <row r="348" spans="1:29" x14ac:dyDescent="0.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row>
    <row r="349" spans="1:29" x14ac:dyDescent="0.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row>
    <row r="350" spans="1:29" x14ac:dyDescent="0.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row>
    <row r="351" spans="1:29" x14ac:dyDescent="0.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row>
    <row r="352" spans="1:29" x14ac:dyDescent="0.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row>
    <row r="353" spans="1:29" x14ac:dyDescent="0.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row>
    <row r="354" spans="1:29" x14ac:dyDescent="0.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row>
    <row r="355" spans="1:29" x14ac:dyDescent="0.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row>
    <row r="356" spans="1:29" x14ac:dyDescent="0.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row>
    <row r="357" spans="1:29" x14ac:dyDescent="0.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row>
    <row r="358" spans="1:29" x14ac:dyDescent="0.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row>
    <row r="359" spans="1:29" x14ac:dyDescent="0.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row>
    <row r="360" spans="1:29" x14ac:dyDescent="0.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row>
    <row r="361" spans="1:29" x14ac:dyDescent="0.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row>
    <row r="362" spans="1:29" x14ac:dyDescent="0.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row>
    <row r="363" spans="1:29" x14ac:dyDescent="0.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row>
    <row r="364" spans="1:29" x14ac:dyDescent="0.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row>
    <row r="365" spans="1:29" x14ac:dyDescent="0.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row>
    <row r="366" spans="1:29" x14ac:dyDescent="0.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row>
    <row r="367" spans="1:29" x14ac:dyDescent="0.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row>
    <row r="368" spans="1:29" x14ac:dyDescent="0.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row>
    <row r="369" spans="1:29" x14ac:dyDescent="0.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row>
    <row r="370" spans="1:29" x14ac:dyDescent="0.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row>
    <row r="371" spans="1:29" x14ac:dyDescent="0.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row>
    <row r="372" spans="1:29" x14ac:dyDescent="0.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row>
    <row r="373" spans="1:29" x14ac:dyDescent="0.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row>
    <row r="374" spans="1:29" x14ac:dyDescent="0.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row>
    <row r="375" spans="1:29" x14ac:dyDescent="0.3">
      <c r="N375" s="10"/>
      <c r="O375" s="10"/>
      <c r="P375" s="10"/>
      <c r="Q375" s="10"/>
      <c r="R375" s="10"/>
      <c r="S375" s="10"/>
      <c r="T375" s="10"/>
      <c r="U375" s="10"/>
      <c r="V375" s="10"/>
      <c r="W375" s="10"/>
      <c r="X375" s="10"/>
      <c r="Y375" s="10"/>
      <c r="Z375" s="10"/>
      <c r="AA375" s="10"/>
      <c r="AB375" s="10"/>
      <c r="AC375" s="10"/>
    </row>
    <row r="376" spans="1:29" x14ac:dyDescent="0.3">
      <c r="N376" s="10"/>
      <c r="O376" s="10"/>
      <c r="P376" s="10"/>
      <c r="Q376" s="10"/>
      <c r="R376" s="10"/>
      <c r="S376" s="10"/>
      <c r="T376" s="10"/>
      <c r="U376" s="10"/>
      <c r="V376" s="10"/>
      <c r="W376" s="10"/>
      <c r="X376" s="10"/>
      <c r="Y376" s="10"/>
      <c r="Z376" s="10"/>
      <c r="AA376" s="10"/>
      <c r="AB376" s="10"/>
      <c r="AC376" s="10"/>
    </row>
    <row r="377" spans="1:29" x14ac:dyDescent="0.3">
      <c r="N377" s="10"/>
      <c r="O377" s="10"/>
      <c r="P377" s="10"/>
      <c r="Q377" s="10"/>
      <c r="R377" s="10"/>
      <c r="S377" s="10"/>
      <c r="T377" s="10"/>
      <c r="U377" s="10"/>
      <c r="V377" s="10"/>
      <c r="W377" s="10"/>
      <c r="X377" s="10"/>
      <c r="Y377" s="10"/>
      <c r="Z377" s="10"/>
      <c r="AA377" s="10"/>
      <c r="AB377" s="10"/>
      <c r="AC377" s="10"/>
    </row>
    <row r="378" spans="1:29" x14ac:dyDescent="0.3">
      <c r="N378" s="10"/>
      <c r="O378" s="10"/>
      <c r="P378" s="10"/>
      <c r="Q378" s="10"/>
      <c r="R378" s="10"/>
      <c r="S378" s="10"/>
      <c r="T378" s="10"/>
      <c r="U378" s="10"/>
      <c r="V378" s="10"/>
      <c r="W378" s="10"/>
      <c r="X378" s="10"/>
      <c r="Y378" s="10"/>
      <c r="Z378" s="10"/>
      <c r="AA378" s="10"/>
      <c r="AB378" s="10"/>
      <c r="AC378" s="10"/>
    </row>
    <row r="379" spans="1:29" x14ac:dyDescent="0.3">
      <c r="N379" s="10"/>
      <c r="O379" s="10"/>
      <c r="P379" s="10"/>
      <c r="Q379" s="10"/>
      <c r="R379" s="10"/>
      <c r="S379" s="10"/>
      <c r="T379" s="10"/>
      <c r="U379" s="10"/>
      <c r="V379" s="10"/>
      <c r="W379" s="10"/>
      <c r="X379" s="10"/>
      <c r="Y379" s="10"/>
      <c r="Z379" s="10"/>
      <c r="AA379" s="10"/>
      <c r="AB379" s="10"/>
      <c r="AC379" s="10"/>
    </row>
    <row r="380" spans="1:29" x14ac:dyDescent="0.3">
      <c r="N380" s="10"/>
      <c r="O380" s="10"/>
      <c r="P380" s="10"/>
      <c r="Q380" s="10"/>
      <c r="R380" s="10"/>
      <c r="S380" s="10"/>
      <c r="T380" s="10"/>
      <c r="U380" s="10"/>
      <c r="V380" s="10"/>
      <c r="W380" s="10"/>
      <c r="X380" s="10"/>
      <c r="Y380" s="10"/>
      <c r="Z380" s="10"/>
      <c r="AA380" s="10"/>
      <c r="AB380" s="10"/>
      <c r="AC380" s="10"/>
    </row>
    <row r="381" spans="1:29" x14ac:dyDescent="0.3">
      <c r="N381" s="10"/>
      <c r="O381" s="10"/>
      <c r="P381" s="10"/>
      <c r="Q381" s="10"/>
      <c r="R381" s="10"/>
      <c r="S381" s="10"/>
      <c r="T381" s="10"/>
      <c r="U381" s="10"/>
      <c r="V381" s="10"/>
      <c r="W381" s="10"/>
      <c r="X381" s="10"/>
      <c r="Y381" s="10"/>
      <c r="Z381" s="10"/>
      <c r="AA381" s="10"/>
      <c r="AB381" s="10"/>
      <c r="AC381" s="10"/>
    </row>
    <row r="382" spans="1:29" x14ac:dyDescent="0.3">
      <c r="N382" s="10"/>
      <c r="O382" s="10"/>
      <c r="P382" s="10"/>
      <c r="Q382" s="10"/>
      <c r="R382" s="10"/>
      <c r="S382" s="10"/>
      <c r="T382" s="10"/>
      <c r="U382" s="10"/>
      <c r="V382" s="10"/>
      <c r="W382" s="10"/>
      <c r="X382" s="10"/>
      <c r="Y382" s="10"/>
      <c r="Z382" s="10"/>
      <c r="AA382" s="10"/>
      <c r="AB382" s="10"/>
      <c r="AC382" s="10"/>
    </row>
    <row r="383" spans="1:29" x14ac:dyDescent="0.3">
      <c r="N383" s="10"/>
      <c r="O383" s="10"/>
      <c r="P383" s="10"/>
      <c r="Q383" s="10"/>
      <c r="R383" s="10"/>
      <c r="S383" s="10"/>
      <c r="T383" s="10"/>
      <c r="U383" s="10"/>
      <c r="V383" s="10"/>
      <c r="W383" s="10"/>
      <c r="X383" s="10"/>
      <c r="Y383" s="10"/>
      <c r="Z383" s="10"/>
      <c r="AA383" s="10"/>
      <c r="AB383" s="10"/>
      <c r="AC383" s="10"/>
    </row>
    <row r="384" spans="1:29" x14ac:dyDescent="0.3">
      <c r="N384" s="10"/>
      <c r="O384" s="10"/>
      <c r="P384" s="10"/>
      <c r="Q384" s="10"/>
      <c r="R384" s="10"/>
      <c r="S384" s="10"/>
      <c r="T384" s="10"/>
      <c r="U384" s="10"/>
      <c r="V384" s="10"/>
      <c r="W384" s="10"/>
      <c r="X384" s="10"/>
      <c r="Y384" s="10"/>
      <c r="Z384" s="10"/>
      <c r="AA384" s="10"/>
      <c r="AB384" s="10"/>
      <c r="AC384" s="10"/>
    </row>
    <row r="385" spans="14:29" x14ac:dyDescent="0.3">
      <c r="N385" s="10"/>
      <c r="O385" s="10"/>
      <c r="P385" s="10"/>
      <c r="Q385" s="10"/>
      <c r="R385" s="10"/>
      <c r="S385" s="10"/>
      <c r="T385" s="10"/>
      <c r="U385" s="10"/>
      <c r="V385" s="10"/>
      <c r="W385" s="10"/>
      <c r="X385" s="10"/>
      <c r="Y385" s="10"/>
      <c r="Z385" s="10"/>
      <c r="AA385" s="10"/>
      <c r="AB385" s="10"/>
      <c r="AC385" s="10"/>
    </row>
    <row r="386" spans="14:29" x14ac:dyDescent="0.3">
      <c r="N386" s="10"/>
      <c r="O386" s="10"/>
      <c r="P386" s="10"/>
      <c r="Q386" s="10"/>
      <c r="R386" s="10"/>
      <c r="S386" s="10"/>
      <c r="T386" s="10"/>
      <c r="U386" s="10"/>
      <c r="V386" s="10"/>
      <c r="W386" s="10"/>
      <c r="X386" s="10"/>
      <c r="Y386" s="10"/>
      <c r="Z386" s="10"/>
      <c r="AA386" s="10"/>
      <c r="AB386" s="10"/>
      <c r="AC386" s="10"/>
    </row>
    <row r="387" spans="14:29" x14ac:dyDescent="0.3">
      <c r="N387" s="10"/>
      <c r="O387" s="10"/>
      <c r="P387" s="10"/>
      <c r="Q387" s="10"/>
      <c r="R387" s="10"/>
      <c r="S387" s="10"/>
      <c r="T387" s="10"/>
      <c r="U387" s="10"/>
      <c r="V387" s="10"/>
      <c r="W387" s="10"/>
      <c r="X387" s="10"/>
      <c r="Y387" s="10"/>
      <c r="Z387" s="10"/>
      <c r="AA387" s="10"/>
      <c r="AB387" s="10"/>
      <c r="AC387" s="10"/>
    </row>
    <row r="388" spans="14:29" x14ac:dyDescent="0.3">
      <c r="N388" s="10"/>
      <c r="O388" s="10"/>
      <c r="P388" s="10"/>
      <c r="Q388" s="10"/>
      <c r="R388" s="10"/>
      <c r="S388" s="10"/>
      <c r="T388" s="10"/>
      <c r="U388" s="10"/>
      <c r="V388" s="10"/>
      <c r="W388" s="10"/>
      <c r="X388" s="10"/>
      <c r="Y388" s="10"/>
      <c r="Z388" s="10"/>
      <c r="AA388" s="10"/>
      <c r="AB388" s="10"/>
      <c r="AC388" s="10"/>
    </row>
    <row r="389" spans="14:29" x14ac:dyDescent="0.3">
      <c r="N389" s="10"/>
      <c r="O389" s="10"/>
      <c r="P389" s="10"/>
      <c r="Q389" s="10"/>
      <c r="R389" s="10"/>
      <c r="S389" s="10"/>
      <c r="T389" s="10"/>
      <c r="U389" s="10"/>
      <c r="V389" s="10"/>
      <c r="W389" s="10"/>
      <c r="X389" s="10"/>
      <c r="Y389" s="10"/>
      <c r="Z389" s="10"/>
      <c r="AA389" s="10"/>
      <c r="AB389" s="10"/>
      <c r="AC389" s="10"/>
    </row>
    <row r="390" spans="14:29" x14ac:dyDescent="0.3">
      <c r="N390" s="10"/>
      <c r="O390" s="10"/>
      <c r="P390" s="10"/>
      <c r="Q390" s="10"/>
      <c r="R390" s="10"/>
      <c r="S390" s="10"/>
      <c r="T390" s="10"/>
      <c r="U390" s="10"/>
      <c r="V390" s="10"/>
      <c r="W390" s="10"/>
      <c r="X390" s="10"/>
      <c r="Y390" s="10"/>
      <c r="Z390" s="10"/>
      <c r="AA390" s="10"/>
      <c r="AB390" s="10"/>
      <c r="AC390" s="10"/>
    </row>
    <row r="391" spans="14:29" x14ac:dyDescent="0.3">
      <c r="N391" s="10"/>
      <c r="O391" s="10"/>
      <c r="P391" s="10"/>
      <c r="Q391" s="10"/>
      <c r="R391" s="10"/>
      <c r="S391" s="10"/>
      <c r="T391" s="10"/>
      <c r="U391" s="10"/>
      <c r="V391" s="10"/>
      <c r="W391" s="10"/>
      <c r="X391" s="10"/>
      <c r="Y391" s="10"/>
      <c r="Z391" s="10"/>
      <c r="AA391" s="10"/>
      <c r="AB391" s="10"/>
      <c r="AC391" s="10"/>
    </row>
    <row r="392" spans="14:29" x14ac:dyDescent="0.3">
      <c r="N392" s="10"/>
      <c r="O392" s="10"/>
      <c r="P392" s="10"/>
      <c r="Q392" s="10"/>
      <c r="R392" s="10"/>
      <c r="S392" s="10"/>
      <c r="T392" s="10"/>
      <c r="U392" s="10"/>
      <c r="V392" s="10"/>
      <c r="W392" s="10"/>
      <c r="X392" s="10"/>
      <c r="Y392" s="10"/>
      <c r="Z392" s="10"/>
      <c r="AA392" s="10"/>
      <c r="AB392" s="10"/>
      <c r="AC392" s="10"/>
    </row>
    <row r="393" spans="14:29" x14ac:dyDescent="0.3">
      <c r="N393" s="10"/>
      <c r="O393" s="10"/>
      <c r="P393" s="10"/>
      <c r="Q393" s="10"/>
      <c r="R393" s="10"/>
      <c r="S393" s="10"/>
      <c r="T393" s="10"/>
      <c r="U393" s="10"/>
      <c r="V393" s="10"/>
      <c r="W393" s="10"/>
      <c r="X393" s="10"/>
      <c r="Y393" s="10"/>
      <c r="Z393" s="10"/>
      <c r="AA393" s="10"/>
      <c r="AB393" s="10"/>
      <c r="AC393" s="10"/>
    </row>
    <row r="394" spans="14:29" x14ac:dyDescent="0.3">
      <c r="N394" s="10"/>
      <c r="O394" s="10"/>
      <c r="P394" s="10"/>
      <c r="Q394" s="10"/>
      <c r="R394" s="10"/>
      <c r="S394" s="10"/>
      <c r="T394" s="10"/>
      <c r="U394" s="10"/>
      <c r="V394" s="10"/>
      <c r="W394" s="10"/>
      <c r="X394" s="10"/>
      <c r="Y394" s="10"/>
      <c r="Z394" s="10"/>
      <c r="AA394" s="10"/>
      <c r="AB394" s="10"/>
      <c r="AC394" s="10"/>
    </row>
    <row r="395" spans="14:29" x14ac:dyDescent="0.3">
      <c r="N395" s="10"/>
      <c r="O395" s="10"/>
      <c r="P395" s="10"/>
      <c r="Q395" s="10"/>
      <c r="R395" s="10"/>
      <c r="S395" s="10"/>
      <c r="T395" s="10"/>
      <c r="U395" s="10"/>
      <c r="V395" s="10"/>
      <c r="W395" s="10"/>
      <c r="X395" s="10"/>
      <c r="Y395" s="10"/>
      <c r="Z395" s="10"/>
      <c r="AA395" s="10"/>
      <c r="AB395" s="10"/>
      <c r="AC395" s="10"/>
    </row>
    <row r="396" spans="14:29" x14ac:dyDescent="0.3">
      <c r="N396" s="10"/>
      <c r="O396" s="10"/>
      <c r="P396" s="10"/>
      <c r="Q396" s="10"/>
      <c r="R396" s="10"/>
      <c r="S396" s="10"/>
      <c r="T396" s="10"/>
      <c r="U396" s="10"/>
      <c r="V396" s="10"/>
      <c r="W396" s="10"/>
      <c r="X396" s="10"/>
      <c r="Y396" s="10"/>
      <c r="Z396" s="10"/>
      <c r="AA396" s="10"/>
      <c r="AB396" s="10"/>
      <c r="AC396" s="10"/>
    </row>
    <row r="397" spans="14:29" x14ac:dyDescent="0.3">
      <c r="N397" s="10"/>
      <c r="O397" s="10"/>
      <c r="P397" s="10"/>
      <c r="Q397" s="10"/>
      <c r="R397" s="10"/>
      <c r="S397" s="10"/>
      <c r="T397" s="10"/>
      <c r="U397" s="10"/>
      <c r="V397" s="10"/>
      <c r="W397" s="10"/>
      <c r="X397" s="10"/>
      <c r="Y397" s="10"/>
      <c r="Z397" s="10"/>
      <c r="AA397" s="10"/>
      <c r="AB397" s="10"/>
      <c r="AC397" s="10"/>
    </row>
    <row r="398" spans="14:29" x14ac:dyDescent="0.3">
      <c r="N398" s="10"/>
      <c r="O398" s="10"/>
      <c r="P398" s="10"/>
      <c r="Q398" s="10"/>
      <c r="R398" s="10"/>
      <c r="S398" s="10"/>
      <c r="T398" s="10"/>
      <c r="U398" s="10"/>
      <c r="V398" s="10"/>
      <c r="W398" s="10"/>
      <c r="X398" s="10"/>
      <c r="Y398" s="10"/>
      <c r="Z398" s="10"/>
      <c r="AA398" s="10"/>
      <c r="AB398" s="10"/>
      <c r="AC398" s="10"/>
    </row>
    <row r="399" spans="14:29" x14ac:dyDescent="0.3">
      <c r="N399" s="10"/>
      <c r="O399" s="10"/>
      <c r="P399" s="10"/>
      <c r="Q399" s="10"/>
      <c r="R399" s="10"/>
      <c r="S399" s="10"/>
      <c r="T399" s="10"/>
      <c r="U399" s="10"/>
      <c r="V399" s="10"/>
      <c r="W399" s="10"/>
      <c r="X399" s="10"/>
      <c r="Y399" s="10"/>
      <c r="Z399" s="10"/>
      <c r="AA399" s="10"/>
      <c r="AB399" s="10"/>
      <c r="AC399" s="10"/>
    </row>
    <row r="400" spans="14:29" x14ac:dyDescent="0.3">
      <c r="N400" s="10"/>
      <c r="O400" s="10"/>
      <c r="P400" s="10"/>
      <c r="Q400" s="10"/>
      <c r="R400" s="10"/>
      <c r="S400" s="10"/>
      <c r="T400" s="10"/>
      <c r="U400" s="10"/>
      <c r="V400" s="10"/>
      <c r="W400" s="10"/>
      <c r="X400" s="10"/>
      <c r="Y400" s="10"/>
      <c r="Z400" s="10"/>
      <c r="AA400" s="10"/>
      <c r="AB400" s="10"/>
      <c r="AC400" s="10"/>
    </row>
    <row r="401" spans="14:29" x14ac:dyDescent="0.3">
      <c r="N401" s="10"/>
      <c r="O401" s="10"/>
      <c r="P401" s="10"/>
      <c r="Q401" s="10"/>
      <c r="R401" s="10"/>
      <c r="S401" s="10"/>
      <c r="T401" s="10"/>
      <c r="U401" s="10"/>
      <c r="V401" s="10"/>
      <c r="W401" s="10"/>
      <c r="X401" s="10"/>
      <c r="Y401" s="10"/>
      <c r="Z401" s="10"/>
      <c r="AA401" s="10"/>
      <c r="AB401" s="10"/>
      <c r="AC401" s="10"/>
    </row>
    <row r="402" spans="14:29" x14ac:dyDescent="0.3">
      <c r="N402" s="10"/>
      <c r="O402" s="10"/>
      <c r="P402" s="10"/>
      <c r="Q402" s="10"/>
      <c r="R402" s="10"/>
      <c r="S402" s="10"/>
      <c r="T402" s="10"/>
      <c r="U402" s="10"/>
      <c r="V402" s="10"/>
      <c r="W402" s="10"/>
      <c r="X402" s="10"/>
      <c r="Y402" s="10"/>
      <c r="Z402" s="10"/>
      <c r="AA402" s="10"/>
      <c r="AB402" s="10"/>
      <c r="AC402" s="10"/>
    </row>
    <row r="403" spans="14:29" x14ac:dyDescent="0.3">
      <c r="N403" s="10"/>
      <c r="O403" s="10"/>
      <c r="P403" s="10"/>
      <c r="Q403" s="10"/>
      <c r="R403" s="10"/>
      <c r="S403" s="10"/>
      <c r="T403" s="10"/>
      <c r="U403" s="10"/>
      <c r="V403" s="10"/>
      <c r="W403" s="10"/>
      <c r="X403" s="10"/>
      <c r="Y403" s="10"/>
      <c r="Z403" s="10"/>
      <c r="AA403" s="10"/>
      <c r="AB403" s="10"/>
      <c r="AC403" s="10"/>
    </row>
    <row r="404" spans="14:29" x14ac:dyDescent="0.3">
      <c r="N404" s="10"/>
      <c r="O404" s="10"/>
      <c r="P404" s="10"/>
      <c r="Q404" s="10"/>
      <c r="R404" s="10"/>
      <c r="S404" s="10"/>
      <c r="T404" s="10"/>
      <c r="U404" s="10"/>
      <c r="V404" s="10"/>
      <c r="W404" s="10"/>
      <c r="X404" s="10"/>
      <c r="Y404" s="10"/>
      <c r="Z404" s="10"/>
      <c r="AA404" s="10"/>
      <c r="AB404" s="10"/>
      <c r="AC404" s="10"/>
    </row>
    <row r="405" spans="14:29" x14ac:dyDescent="0.3">
      <c r="N405" s="10"/>
      <c r="O405" s="10"/>
      <c r="P405" s="10"/>
      <c r="Q405" s="10"/>
      <c r="R405" s="10"/>
      <c r="S405" s="10"/>
      <c r="T405" s="10"/>
      <c r="U405" s="10"/>
      <c r="V405" s="10"/>
      <c r="W405" s="10"/>
      <c r="X405" s="10"/>
      <c r="Y405" s="10"/>
      <c r="Z405" s="10"/>
      <c r="AA405" s="10"/>
      <c r="AB405" s="10"/>
      <c r="AC405" s="10"/>
    </row>
    <row r="406" spans="14:29" x14ac:dyDescent="0.3">
      <c r="N406" s="10"/>
      <c r="O406" s="10"/>
      <c r="P406" s="10"/>
      <c r="Q406" s="10"/>
      <c r="R406" s="10"/>
      <c r="S406" s="10"/>
      <c r="T406" s="10"/>
      <c r="U406" s="10"/>
      <c r="V406" s="10"/>
      <c r="W406" s="10"/>
      <c r="X406" s="10"/>
      <c r="Y406" s="10"/>
      <c r="Z406" s="10"/>
      <c r="AA406" s="10"/>
      <c r="AB406" s="10"/>
      <c r="AC406" s="10"/>
    </row>
    <row r="407" spans="14:29" x14ac:dyDescent="0.3">
      <c r="N407" s="10"/>
      <c r="O407" s="10"/>
      <c r="P407" s="10"/>
      <c r="Q407" s="10"/>
      <c r="R407" s="10"/>
      <c r="S407" s="10"/>
      <c r="T407" s="10"/>
      <c r="U407" s="10"/>
      <c r="V407" s="10"/>
      <c r="W407" s="10"/>
      <c r="X407" s="10"/>
      <c r="Y407" s="10"/>
      <c r="Z407" s="10"/>
      <c r="AA407" s="10"/>
      <c r="AB407" s="10"/>
      <c r="AC407" s="10"/>
    </row>
    <row r="408" spans="14:29" x14ac:dyDescent="0.3">
      <c r="N408" s="10"/>
      <c r="O408" s="10"/>
      <c r="P408" s="10"/>
      <c r="Q408" s="10"/>
      <c r="R408" s="10"/>
      <c r="S408" s="10"/>
      <c r="T408" s="10"/>
      <c r="U408" s="10"/>
      <c r="V408" s="10"/>
      <c r="W408" s="10"/>
      <c r="X408" s="10"/>
      <c r="Y408" s="10"/>
      <c r="Z408" s="10"/>
      <c r="AA408" s="10"/>
      <c r="AB408" s="10"/>
      <c r="AC408" s="10"/>
    </row>
    <row r="409" spans="14:29" x14ac:dyDescent="0.3">
      <c r="N409" s="10"/>
      <c r="O409" s="10"/>
      <c r="P409" s="10"/>
      <c r="Q409" s="10"/>
      <c r="R409" s="10"/>
      <c r="S409" s="10"/>
      <c r="T409" s="10"/>
      <c r="U409" s="10"/>
      <c r="V409" s="10"/>
      <c r="W409" s="10"/>
      <c r="X409" s="10"/>
      <c r="Y409" s="10"/>
      <c r="Z409" s="10"/>
      <c r="AA409" s="10"/>
      <c r="AB409" s="10"/>
      <c r="AC409" s="10"/>
    </row>
    <row r="410" spans="14:29" x14ac:dyDescent="0.3">
      <c r="N410" s="10"/>
      <c r="O410" s="10"/>
      <c r="P410" s="10"/>
      <c r="Q410" s="10"/>
      <c r="R410" s="10"/>
      <c r="S410" s="10"/>
      <c r="T410" s="10"/>
      <c r="U410" s="10"/>
      <c r="V410" s="10"/>
      <c r="W410" s="10"/>
      <c r="X410" s="10"/>
      <c r="Y410" s="10"/>
      <c r="Z410" s="10"/>
      <c r="AA410" s="10"/>
      <c r="AB410" s="10"/>
      <c r="AC410" s="10"/>
    </row>
    <row r="411" spans="14:29" x14ac:dyDescent="0.3">
      <c r="N411" s="10"/>
      <c r="O411" s="10"/>
      <c r="P411" s="10"/>
      <c r="Q411" s="10"/>
      <c r="R411" s="10"/>
      <c r="S411" s="10"/>
      <c r="T411" s="10"/>
      <c r="U411" s="10"/>
      <c r="V411" s="10"/>
      <c r="W411" s="10"/>
      <c r="X411" s="10"/>
      <c r="Y411" s="10"/>
      <c r="Z411" s="10"/>
      <c r="AA411" s="10"/>
      <c r="AB411" s="10"/>
      <c r="AC411" s="10"/>
    </row>
    <row r="412" spans="14:29" x14ac:dyDescent="0.3">
      <c r="N412" s="10"/>
      <c r="O412" s="10"/>
      <c r="P412" s="10"/>
      <c r="Q412" s="10"/>
      <c r="R412" s="10"/>
      <c r="S412" s="10"/>
      <c r="T412" s="10"/>
      <c r="U412" s="10"/>
      <c r="V412" s="10"/>
      <c r="W412" s="10"/>
      <c r="X412" s="10"/>
      <c r="Y412" s="10"/>
      <c r="Z412" s="10"/>
      <c r="AA412" s="10"/>
      <c r="AB412" s="10"/>
      <c r="AC412" s="10"/>
    </row>
    <row r="413" spans="14:29" x14ac:dyDescent="0.3">
      <c r="N413" s="10"/>
      <c r="O413" s="10"/>
      <c r="P413" s="10"/>
      <c r="Q413" s="10"/>
      <c r="R413" s="10"/>
      <c r="S413" s="10"/>
      <c r="T413" s="10"/>
      <c r="U413" s="10"/>
      <c r="V413" s="10"/>
      <c r="W413" s="10"/>
      <c r="X413" s="10"/>
      <c r="Y413" s="10"/>
      <c r="Z413" s="10"/>
      <c r="AA413" s="10"/>
      <c r="AB413" s="10"/>
      <c r="AC413" s="10"/>
    </row>
    <row r="414" spans="14:29" x14ac:dyDescent="0.3">
      <c r="N414" s="10"/>
      <c r="O414" s="10"/>
      <c r="P414" s="10"/>
      <c r="Q414" s="10"/>
      <c r="R414" s="10"/>
      <c r="S414" s="10"/>
      <c r="T414" s="10"/>
      <c r="U414" s="10"/>
      <c r="V414" s="10"/>
      <c r="W414" s="10"/>
      <c r="X414" s="10"/>
      <c r="Y414" s="10"/>
      <c r="Z414" s="10"/>
      <c r="AA414" s="10"/>
      <c r="AB414" s="10"/>
      <c r="AC414" s="10"/>
    </row>
    <row r="415" spans="14:29" x14ac:dyDescent="0.3">
      <c r="N415" s="10"/>
      <c r="O415" s="10"/>
      <c r="P415" s="10"/>
      <c r="Q415" s="10"/>
      <c r="R415" s="10"/>
      <c r="S415" s="10"/>
      <c r="T415" s="10"/>
      <c r="U415" s="10"/>
      <c r="V415" s="10"/>
      <c r="W415" s="10"/>
      <c r="X415" s="10"/>
      <c r="Y415" s="10"/>
      <c r="Z415" s="10"/>
      <c r="AA415" s="10"/>
      <c r="AB415" s="10"/>
      <c r="AC415" s="10"/>
    </row>
    <row r="416" spans="14:29" x14ac:dyDescent="0.3">
      <c r="N416" s="10"/>
      <c r="O416" s="10"/>
      <c r="P416" s="10"/>
      <c r="Q416" s="10"/>
      <c r="R416" s="10"/>
      <c r="S416" s="10"/>
      <c r="T416" s="10"/>
      <c r="U416" s="10"/>
      <c r="V416" s="10"/>
      <c r="W416" s="10"/>
      <c r="X416" s="10"/>
      <c r="Y416" s="10"/>
      <c r="Z416" s="10"/>
      <c r="AA416" s="10"/>
      <c r="AB416" s="10"/>
      <c r="AC416" s="10"/>
    </row>
    <row r="417" spans="14:29" x14ac:dyDescent="0.3">
      <c r="N417" s="10"/>
      <c r="O417" s="10"/>
      <c r="P417" s="10"/>
      <c r="Q417" s="10"/>
      <c r="R417" s="10"/>
      <c r="S417" s="10"/>
      <c r="T417" s="10"/>
      <c r="U417" s="10"/>
      <c r="V417" s="10"/>
      <c r="W417" s="10"/>
      <c r="X417" s="10"/>
      <c r="Y417" s="10"/>
      <c r="Z417" s="10"/>
      <c r="AA417" s="10"/>
      <c r="AB417" s="10"/>
      <c r="AC417" s="10"/>
    </row>
    <row r="418" spans="14:29" x14ac:dyDescent="0.3">
      <c r="N418" s="10"/>
      <c r="O418" s="10"/>
      <c r="P418" s="10"/>
      <c r="Q418" s="10"/>
      <c r="R418" s="10"/>
      <c r="S418" s="10"/>
      <c r="T418" s="10"/>
      <c r="U418" s="10"/>
      <c r="V418" s="10"/>
      <c r="W418" s="10"/>
      <c r="X418" s="10"/>
      <c r="Y418" s="10"/>
      <c r="Z418" s="10"/>
      <c r="AA418" s="10"/>
      <c r="AB418" s="10"/>
      <c r="AC418" s="10"/>
    </row>
    <row r="419" spans="14:29" x14ac:dyDescent="0.3">
      <c r="N419" s="10"/>
      <c r="O419" s="10"/>
      <c r="P419" s="10"/>
      <c r="Q419" s="10"/>
      <c r="R419" s="10"/>
      <c r="S419" s="10"/>
      <c r="T419" s="10"/>
      <c r="U419" s="10"/>
      <c r="V419" s="10"/>
      <c r="W419" s="10"/>
      <c r="X419" s="10"/>
      <c r="Y419" s="10"/>
      <c r="Z419" s="10"/>
      <c r="AA419" s="10"/>
      <c r="AB419" s="10"/>
      <c r="AC419" s="10"/>
    </row>
    <row r="420" spans="14:29" x14ac:dyDescent="0.3">
      <c r="N420" s="10"/>
      <c r="O420" s="10"/>
      <c r="P420" s="10"/>
      <c r="Q420" s="10"/>
      <c r="R420" s="10"/>
      <c r="S420" s="10"/>
      <c r="T420" s="10"/>
      <c r="U420" s="10"/>
      <c r="V420" s="10"/>
      <c r="W420" s="10"/>
      <c r="X420" s="10"/>
      <c r="Y420" s="10"/>
      <c r="Z420" s="10"/>
      <c r="AA420" s="10"/>
      <c r="AB420" s="10"/>
      <c r="AC420" s="10"/>
    </row>
    <row r="421" spans="14:29" x14ac:dyDescent="0.3">
      <c r="N421" s="10"/>
      <c r="O421" s="10"/>
      <c r="P421" s="10"/>
      <c r="Q421" s="10"/>
      <c r="R421" s="10"/>
      <c r="S421" s="10"/>
      <c r="T421" s="10"/>
      <c r="U421" s="10"/>
      <c r="V421" s="10"/>
      <c r="W421" s="10"/>
      <c r="X421" s="10"/>
      <c r="Y421" s="10"/>
      <c r="Z421" s="10"/>
      <c r="AA421" s="10"/>
      <c r="AB421" s="10"/>
      <c r="AC421" s="10"/>
    </row>
    <row r="422" spans="14:29" x14ac:dyDescent="0.3">
      <c r="N422" s="10"/>
      <c r="O422" s="10"/>
      <c r="P422" s="10"/>
      <c r="Q422" s="10"/>
      <c r="R422" s="10"/>
      <c r="S422" s="10"/>
      <c r="T422" s="10"/>
      <c r="U422" s="10"/>
      <c r="V422" s="10"/>
      <c r="W422" s="10"/>
      <c r="X422" s="10"/>
      <c r="Y422" s="10"/>
      <c r="Z422" s="10"/>
      <c r="AA422" s="10"/>
      <c r="AB422" s="10"/>
      <c r="AC422" s="10"/>
    </row>
    <row r="423" spans="14:29" x14ac:dyDescent="0.3">
      <c r="N423" s="10"/>
      <c r="O423" s="10"/>
      <c r="P423" s="10"/>
      <c r="Q423" s="10"/>
      <c r="R423" s="10"/>
      <c r="S423" s="10"/>
      <c r="T423" s="10"/>
      <c r="U423" s="10"/>
      <c r="V423" s="10"/>
      <c r="W423" s="10"/>
      <c r="X423" s="10"/>
      <c r="Y423" s="10"/>
      <c r="Z423" s="10"/>
      <c r="AA423" s="10"/>
      <c r="AB423" s="10"/>
      <c r="AC423" s="10"/>
    </row>
    <row r="424" spans="14:29" x14ac:dyDescent="0.3">
      <c r="N424" s="10"/>
      <c r="O424" s="10"/>
      <c r="P424" s="10"/>
      <c r="Q424" s="10"/>
      <c r="R424" s="10"/>
      <c r="S424" s="10"/>
      <c r="T424" s="10"/>
      <c r="U424" s="10"/>
      <c r="V424" s="10"/>
      <c r="W424" s="10"/>
      <c r="X424" s="10"/>
      <c r="Y424" s="10"/>
      <c r="Z424" s="10"/>
      <c r="AA424" s="10"/>
      <c r="AB424" s="10"/>
      <c r="AC424" s="10"/>
    </row>
    <row r="425" spans="14:29" x14ac:dyDescent="0.3">
      <c r="N425" s="10"/>
      <c r="O425" s="10"/>
      <c r="P425" s="10"/>
      <c r="Q425" s="10"/>
      <c r="R425" s="10"/>
      <c r="S425" s="10"/>
      <c r="T425" s="10"/>
      <c r="U425" s="10"/>
      <c r="V425" s="10"/>
      <c r="W425" s="10"/>
      <c r="X425" s="10"/>
      <c r="Y425" s="10"/>
      <c r="Z425" s="10"/>
      <c r="AA425" s="10"/>
      <c r="AB425" s="10"/>
      <c r="AC425" s="10"/>
    </row>
    <row r="426" spans="14:29" x14ac:dyDescent="0.3">
      <c r="N426" s="10"/>
      <c r="O426" s="10"/>
      <c r="P426" s="10"/>
      <c r="Q426" s="10"/>
      <c r="R426" s="10"/>
      <c r="S426" s="10"/>
      <c r="T426" s="10"/>
      <c r="U426" s="10"/>
      <c r="V426" s="10"/>
      <c r="W426" s="10"/>
      <c r="X426" s="10"/>
      <c r="Y426" s="10"/>
      <c r="Z426" s="10"/>
      <c r="AA426" s="10"/>
      <c r="AB426" s="10"/>
      <c r="AC426" s="10"/>
    </row>
    <row r="427" spans="14:29" x14ac:dyDescent="0.3">
      <c r="N427" s="10"/>
      <c r="O427" s="10"/>
      <c r="P427" s="10"/>
      <c r="Q427" s="10"/>
      <c r="R427" s="10"/>
      <c r="S427" s="10"/>
      <c r="T427" s="10"/>
      <c r="U427" s="10"/>
      <c r="V427" s="10"/>
      <c r="W427" s="10"/>
      <c r="X427" s="10"/>
      <c r="Y427" s="10"/>
      <c r="Z427" s="10"/>
      <c r="AA427" s="10"/>
      <c r="AB427" s="10"/>
      <c r="AC427" s="10"/>
    </row>
    <row r="428" spans="14:29" x14ac:dyDescent="0.3">
      <c r="N428" s="10"/>
      <c r="O428" s="10"/>
      <c r="P428" s="10"/>
      <c r="Q428" s="10"/>
      <c r="R428" s="10"/>
      <c r="S428" s="10"/>
      <c r="T428" s="10"/>
      <c r="U428" s="10"/>
      <c r="V428" s="10"/>
      <c r="W428" s="10"/>
      <c r="X428" s="10"/>
      <c r="Y428" s="10"/>
      <c r="Z428" s="10"/>
      <c r="AA428" s="10"/>
      <c r="AB428" s="10"/>
      <c r="AC428" s="10"/>
    </row>
    <row r="429" spans="14:29" x14ac:dyDescent="0.3">
      <c r="N429" s="10"/>
      <c r="O429" s="10"/>
      <c r="P429" s="10"/>
      <c r="Q429" s="10"/>
      <c r="R429" s="10"/>
      <c r="S429" s="10"/>
      <c r="T429" s="10"/>
      <c r="U429" s="10"/>
      <c r="V429" s="10"/>
      <c r="W429" s="10"/>
      <c r="X429" s="10"/>
      <c r="Y429" s="10"/>
      <c r="Z429" s="10"/>
      <c r="AA429" s="10"/>
      <c r="AB429" s="10"/>
      <c r="AC429" s="10"/>
    </row>
    <row r="430" spans="14:29" x14ac:dyDescent="0.3">
      <c r="N430" s="10"/>
      <c r="O430" s="10"/>
      <c r="P430" s="10"/>
      <c r="Q430" s="10"/>
      <c r="R430" s="10"/>
      <c r="S430" s="10"/>
      <c r="T430" s="10"/>
      <c r="U430" s="10"/>
      <c r="V430" s="10"/>
      <c r="W430" s="10"/>
      <c r="X430" s="10"/>
      <c r="Y430" s="10"/>
      <c r="Z430" s="10"/>
      <c r="AA430" s="10"/>
      <c r="AB430" s="10"/>
      <c r="AC430" s="10"/>
    </row>
    <row r="431" spans="14:29" x14ac:dyDescent="0.3">
      <c r="N431" s="10"/>
      <c r="O431" s="10"/>
      <c r="P431" s="10"/>
      <c r="Q431" s="10"/>
      <c r="R431" s="10"/>
      <c r="S431" s="10"/>
      <c r="T431" s="10"/>
      <c r="U431" s="10"/>
      <c r="V431" s="10"/>
      <c r="W431" s="10"/>
      <c r="X431" s="10"/>
      <c r="Y431" s="10"/>
      <c r="Z431" s="10"/>
      <c r="AA431" s="10"/>
      <c r="AB431" s="10"/>
      <c r="AC431" s="10"/>
    </row>
    <row r="432" spans="14:29" x14ac:dyDescent="0.3">
      <c r="N432" s="10"/>
      <c r="O432" s="10"/>
      <c r="P432" s="10"/>
      <c r="Q432" s="10"/>
      <c r="R432" s="10"/>
      <c r="S432" s="10"/>
      <c r="T432" s="10"/>
      <c r="U432" s="10"/>
      <c r="V432" s="10"/>
      <c r="W432" s="10"/>
      <c r="X432" s="10"/>
      <c r="Y432" s="10"/>
      <c r="Z432" s="10"/>
      <c r="AA432" s="10"/>
      <c r="AB432" s="10"/>
      <c r="AC432" s="10"/>
    </row>
    <row r="433" spans="14:29" x14ac:dyDescent="0.3">
      <c r="N433" s="10"/>
      <c r="O433" s="10"/>
      <c r="P433" s="10"/>
      <c r="Q433" s="10"/>
      <c r="R433" s="10"/>
      <c r="S433" s="10"/>
      <c r="T433" s="10"/>
      <c r="U433" s="10"/>
      <c r="V433" s="10"/>
      <c r="W433" s="10"/>
      <c r="X433" s="10"/>
      <c r="Y433" s="10"/>
      <c r="Z433" s="10"/>
      <c r="AA433" s="10"/>
      <c r="AB433" s="10"/>
      <c r="AC433" s="10"/>
    </row>
    <row r="434" spans="14:29" x14ac:dyDescent="0.3">
      <c r="N434" s="10"/>
      <c r="O434" s="10"/>
      <c r="P434" s="10"/>
      <c r="Q434" s="10"/>
      <c r="R434" s="10"/>
      <c r="S434" s="10"/>
      <c r="T434" s="10"/>
      <c r="U434" s="10"/>
      <c r="V434" s="10"/>
      <c r="W434" s="10"/>
      <c r="X434" s="10"/>
      <c r="Y434" s="10"/>
      <c r="Z434" s="10"/>
      <c r="AA434" s="10"/>
      <c r="AB434" s="10"/>
      <c r="AC434" s="10"/>
    </row>
    <row r="435" spans="14:29" x14ac:dyDescent="0.3">
      <c r="N435" s="10"/>
      <c r="O435" s="10"/>
      <c r="P435" s="10"/>
      <c r="Q435" s="10"/>
      <c r="R435" s="10"/>
      <c r="S435" s="10"/>
      <c r="T435" s="10"/>
      <c r="U435" s="10"/>
      <c r="V435" s="10"/>
      <c r="W435" s="10"/>
      <c r="X435" s="10"/>
      <c r="Y435" s="10"/>
      <c r="Z435" s="10"/>
      <c r="AA435" s="10"/>
      <c r="AB435" s="10"/>
      <c r="AC435" s="10"/>
    </row>
    <row r="436" spans="14:29" x14ac:dyDescent="0.3">
      <c r="N436" s="10"/>
      <c r="O436" s="10"/>
      <c r="P436" s="10"/>
      <c r="Q436" s="10"/>
      <c r="R436" s="10"/>
      <c r="S436" s="10"/>
      <c r="T436" s="10"/>
      <c r="U436" s="10"/>
      <c r="V436" s="10"/>
      <c r="W436" s="10"/>
      <c r="X436" s="10"/>
      <c r="Y436" s="10"/>
      <c r="Z436" s="10"/>
      <c r="AA436" s="10"/>
      <c r="AB436" s="10"/>
      <c r="AC436" s="10"/>
    </row>
    <row r="437" spans="14:29" x14ac:dyDescent="0.3">
      <c r="N437" s="10"/>
      <c r="O437" s="10"/>
      <c r="P437" s="10"/>
      <c r="Q437" s="10"/>
      <c r="R437" s="10"/>
      <c r="S437" s="10"/>
      <c r="T437" s="10"/>
      <c r="U437" s="10"/>
      <c r="V437" s="10"/>
      <c r="W437" s="10"/>
      <c r="X437" s="10"/>
      <c r="Y437" s="10"/>
      <c r="Z437" s="10"/>
      <c r="AA437" s="10"/>
      <c r="AB437" s="10"/>
      <c r="AC437" s="10"/>
    </row>
    <row r="438" spans="14:29" x14ac:dyDescent="0.3">
      <c r="N438" s="10"/>
      <c r="O438" s="10"/>
      <c r="P438" s="10"/>
      <c r="Q438" s="10"/>
      <c r="R438" s="10"/>
      <c r="S438" s="10"/>
      <c r="T438" s="10"/>
      <c r="U438" s="10"/>
      <c r="V438" s="10"/>
      <c r="W438" s="10"/>
      <c r="X438" s="10"/>
      <c r="Y438" s="10"/>
      <c r="Z438" s="10"/>
      <c r="AA438" s="10"/>
      <c r="AB438" s="10"/>
      <c r="AC438" s="10"/>
    </row>
    <row r="439" spans="14:29" x14ac:dyDescent="0.3">
      <c r="N439" s="10"/>
      <c r="O439" s="10"/>
      <c r="P439" s="10"/>
      <c r="Q439" s="10"/>
      <c r="R439" s="10"/>
      <c r="S439" s="10"/>
      <c r="T439" s="10"/>
      <c r="U439" s="10"/>
      <c r="V439" s="10"/>
      <c r="W439" s="10"/>
      <c r="X439" s="10"/>
      <c r="Y439" s="10"/>
      <c r="Z439" s="10"/>
      <c r="AA439" s="10"/>
      <c r="AB439" s="10"/>
      <c r="AC439" s="10"/>
    </row>
    <row r="440" spans="14:29" x14ac:dyDescent="0.3">
      <c r="N440" s="10"/>
      <c r="O440" s="10"/>
      <c r="P440" s="10"/>
      <c r="Q440" s="10"/>
      <c r="R440" s="10"/>
      <c r="S440" s="10"/>
      <c r="T440" s="10"/>
      <c r="U440" s="10"/>
      <c r="V440" s="10"/>
      <c r="W440" s="10"/>
      <c r="X440" s="10"/>
      <c r="Y440" s="10"/>
      <c r="Z440" s="10"/>
      <c r="AA440" s="10"/>
      <c r="AB440" s="10"/>
      <c r="AC440" s="10"/>
    </row>
    <row r="441" spans="14:29" x14ac:dyDescent="0.3">
      <c r="N441" s="10"/>
      <c r="O441" s="10"/>
      <c r="P441" s="10"/>
      <c r="Q441" s="10"/>
      <c r="R441" s="10"/>
      <c r="S441" s="10"/>
      <c r="T441" s="10"/>
      <c r="U441" s="10"/>
      <c r="V441" s="10"/>
      <c r="W441" s="10"/>
      <c r="X441" s="10"/>
      <c r="Y441" s="10"/>
      <c r="Z441" s="10"/>
      <c r="AA441" s="10"/>
      <c r="AB441" s="10"/>
      <c r="AC441" s="10"/>
    </row>
    <row r="442" spans="14:29" x14ac:dyDescent="0.3">
      <c r="N442" s="10"/>
      <c r="O442" s="10"/>
      <c r="P442" s="10"/>
      <c r="Q442" s="10"/>
      <c r="R442" s="10"/>
      <c r="S442" s="10"/>
      <c r="T442" s="10"/>
      <c r="U442" s="10"/>
      <c r="V442" s="10"/>
      <c r="W442" s="10"/>
      <c r="X442" s="10"/>
      <c r="Y442" s="10"/>
      <c r="Z442" s="10"/>
      <c r="AA442" s="10"/>
      <c r="AB442" s="10"/>
      <c r="AC442" s="10"/>
    </row>
    <row r="443" spans="14:29" x14ac:dyDescent="0.3">
      <c r="N443" s="10"/>
      <c r="O443" s="10"/>
      <c r="P443" s="10"/>
      <c r="Q443" s="10"/>
      <c r="R443" s="10"/>
      <c r="S443" s="10"/>
      <c r="T443" s="10"/>
      <c r="U443" s="10"/>
      <c r="V443" s="10"/>
      <c r="W443" s="10"/>
      <c r="X443" s="10"/>
      <c r="Y443" s="10"/>
      <c r="Z443" s="10"/>
      <c r="AA443" s="10"/>
      <c r="AB443" s="10"/>
      <c r="AC443" s="10"/>
    </row>
    <row r="444" spans="14:29" x14ac:dyDescent="0.3">
      <c r="N444" s="10"/>
      <c r="O444" s="10"/>
      <c r="P444" s="10"/>
      <c r="Q444" s="10"/>
      <c r="R444" s="10"/>
      <c r="S444" s="10"/>
      <c r="T444" s="10"/>
      <c r="U444" s="10"/>
      <c r="V444" s="10"/>
      <c r="W444" s="10"/>
      <c r="X444" s="10"/>
      <c r="Y444" s="10"/>
      <c r="Z444" s="10"/>
      <c r="AA444" s="10"/>
      <c r="AB444" s="10"/>
      <c r="AC444" s="10"/>
    </row>
    <row r="445" spans="14:29" x14ac:dyDescent="0.3">
      <c r="N445" s="10"/>
      <c r="O445" s="10"/>
      <c r="P445" s="10"/>
      <c r="Q445" s="10"/>
      <c r="R445" s="10"/>
      <c r="S445" s="10"/>
      <c r="T445" s="10"/>
      <c r="U445" s="10"/>
      <c r="V445" s="10"/>
      <c r="W445" s="10"/>
      <c r="X445" s="10"/>
      <c r="Y445" s="10"/>
      <c r="Z445" s="10"/>
      <c r="AA445" s="10"/>
      <c r="AB445" s="10"/>
      <c r="AC445" s="10"/>
    </row>
    <row r="446" spans="14:29" x14ac:dyDescent="0.3">
      <c r="N446" s="10"/>
      <c r="O446" s="10"/>
      <c r="P446" s="10"/>
      <c r="Q446" s="10"/>
      <c r="R446" s="10"/>
      <c r="S446" s="10"/>
      <c r="T446" s="10"/>
      <c r="U446" s="10"/>
      <c r="V446" s="10"/>
      <c r="W446" s="10"/>
      <c r="X446" s="10"/>
      <c r="Y446" s="10"/>
      <c r="Z446" s="10"/>
      <c r="AA446" s="10"/>
      <c r="AB446" s="10"/>
      <c r="AC446" s="10"/>
    </row>
    <row r="447" spans="14:29" x14ac:dyDescent="0.3">
      <c r="N447" s="10"/>
      <c r="O447" s="10"/>
      <c r="P447" s="10"/>
      <c r="Q447" s="10"/>
      <c r="R447" s="10"/>
      <c r="S447" s="10"/>
      <c r="T447" s="10"/>
      <c r="U447" s="10"/>
      <c r="V447" s="10"/>
      <c r="W447" s="10"/>
      <c r="X447" s="10"/>
      <c r="Y447" s="10"/>
      <c r="Z447" s="10"/>
      <c r="AA447" s="10"/>
      <c r="AB447" s="10"/>
      <c r="AC447" s="10"/>
    </row>
    <row r="448" spans="14:29" x14ac:dyDescent="0.3">
      <c r="N448" s="10"/>
      <c r="O448" s="10"/>
      <c r="P448" s="10"/>
      <c r="Q448" s="10"/>
      <c r="R448" s="10"/>
      <c r="S448" s="10"/>
      <c r="T448" s="10"/>
      <c r="U448" s="10"/>
      <c r="V448" s="10"/>
      <c r="W448" s="10"/>
      <c r="X448" s="10"/>
      <c r="Y448" s="10"/>
      <c r="Z448" s="10"/>
      <c r="AA448" s="10"/>
      <c r="AB448" s="10"/>
      <c r="AC448" s="10"/>
    </row>
    <row r="449" spans="14:29" x14ac:dyDescent="0.3">
      <c r="N449" s="10"/>
      <c r="O449" s="10"/>
      <c r="P449" s="10"/>
      <c r="Q449" s="10"/>
      <c r="R449" s="10"/>
      <c r="S449" s="10"/>
      <c r="T449" s="10"/>
      <c r="U449" s="10"/>
      <c r="V449" s="10"/>
      <c r="W449" s="10"/>
      <c r="X449" s="10"/>
      <c r="Y449" s="10"/>
      <c r="Z449" s="10"/>
      <c r="AA449" s="10"/>
      <c r="AB449" s="10"/>
      <c r="AC449" s="10"/>
    </row>
    <row r="450" spans="14:29" x14ac:dyDescent="0.3">
      <c r="N450" s="10"/>
      <c r="O450" s="10"/>
      <c r="P450" s="10"/>
      <c r="Q450" s="10"/>
      <c r="R450" s="10"/>
      <c r="S450" s="10"/>
      <c r="T450" s="10"/>
      <c r="U450" s="10"/>
      <c r="V450" s="10"/>
      <c r="W450" s="10"/>
      <c r="X450" s="10"/>
      <c r="Y450" s="10"/>
      <c r="Z450" s="10"/>
      <c r="AA450" s="10"/>
      <c r="AB450" s="10"/>
      <c r="AC450" s="10"/>
    </row>
    <row r="451" spans="14:29" x14ac:dyDescent="0.3">
      <c r="N451" s="10"/>
      <c r="O451" s="10"/>
      <c r="P451" s="10"/>
      <c r="Q451" s="10"/>
      <c r="R451" s="10"/>
      <c r="S451" s="10"/>
      <c r="T451" s="10"/>
      <c r="U451" s="10"/>
      <c r="V451" s="10"/>
      <c r="W451" s="10"/>
      <c r="X451" s="10"/>
      <c r="Y451" s="10"/>
      <c r="Z451" s="10"/>
      <c r="AA451" s="10"/>
      <c r="AB451" s="10"/>
      <c r="AC451" s="10"/>
    </row>
    <row r="452" spans="14:29" x14ac:dyDescent="0.3">
      <c r="N452" s="10"/>
      <c r="O452" s="10"/>
      <c r="P452" s="10"/>
      <c r="Q452" s="10"/>
      <c r="R452" s="10"/>
      <c r="S452" s="10"/>
      <c r="T452" s="10"/>
      <c r="U452" s="10"/>
      <c r="V452" s="10"/>
      <c r="W452" s="10"/>
      <c r="X452" s="10"/>
      <c r="Y452" s="10"/>
      <c r="Z452" s="10"/>
      <c r="AA452" s="10"/>
      <c r="AB452" s="10"/>
      <c r="AC452" s="10"/>
    </row>
    <row r="453" spans="14:29" x14ac:dyDescent="0.3">
      <c r="N453" s="10"/>
      <c r="O453" s="10"/>
      <c r="P453" s="10"/>
      <c r="Q453" s="10"/>
      <c r="R453" s="10"/>
      <c r="S453" s="10"/>
      <c r="T453" s="10"/>
      <c r="U453" s="10"/>
      <c r="V453" s="10"/>
      <c r="W453" s="10"/>
      <c r="X453" s="10"/>
      <c r="Y453" s="10"/>
      <c r="Z453" s="10"/>
      <c r="AA453" s="10"/>
      <c r="AB453" s="10"/>
      <c r="AC453" s="10"/>
    </row>
    <row r="454" spans="14:29" x14ac:dyDescent="0.3">
      <c r="N454" s="10"/>
      <c r="O454" s="10"/>
      <c r="P454" s="10"/>
      <c r="Q454" s="10"/>
      <c r="R454" s="10"/>
      <c r="S454" s="10"/>
      <c r="T454" s="10"/>
      <c r="U454" s="10"/>
      <c r="V454" s="10"/>
      <c r="W454" s="10"/>
      <c r="X454" s="10"/>
      <c r="Y454" s="10"/>
      <c r="Z454" s="10"/>
      <c r="AA454" s="10"/>
      <c r="AB454" s="10"/>
      <c r="AC454" s="10"/>
    </row>
    <row r="455" spans="14:29" x14ac:dyDescent="0.3">
      <c r="N455" s="10"/>
      <c r="O455" s="10"/>
      <c r="P455" s="10"/>
      <c r="Q455" s="10"/>
      <c r="R455" s="10"/>
      <c r="S455" s="10"/>
      <c r="T455" s="10"/>
      <c r="U455" s="10"/>
      <c r="V455" s="10"/>
      <c r="W455" s="10"/>
      <c r="X455" s="10"/>
      <c r="Y455" s="10"/>
      <c r="Z455" s="10"/>
      <c r="AA455" s="10"/>
      <c r="AB455" s="10"/>
      <c r="AC455" s="10"/>
    </row>
    <row r="456" spans="14:29" x14ac:dyDescent="0.3">
      <c r="N456" s="10"/>
      <c r="O456" s="10"/>
      <c r="P456" s="10"/>
      <c r="Q456" s="10"/>
      <c r="R456" s="10"/>
      <c r="S456" s="10"/>
      <c r="T456" s="10"/>
      <c r="U456" s="10"/>
      <c r="V456" s="10"/>
      <c r="W456" s="10"/>
      <c r="X456" s="10"/>
      <c r="Y456" s="10"/>
      <c r="Z456" s="10"/>
      <c r="AA456" s="10"/>
      <c r="AB456" s="10"/>
      <c r="AC456" s="10"/>
    </row>
    <row r="457" spans="14:29" x14ac:dyDescent="0.3">
      <c r="N457" s="10"/>
      <c r="O457" s="10"/>
      <c r="P457" s="10"/>
      <c r="Q457" s="10"/>
      <c r="R457" s="10"/>
      <c r="S457" s="10"/>
      <c r="T457" s="10"/>
      <c r="U457" s="10"/>
      <c r="V457" s="10"/>
      <c r="W457" s="10"/>
      <c r="X457" s="10"/>
      <c r="Y457" s="10"/>
      <c r="Z457" s="10"/>
      <c r="AA457" s="10"/>
      <c r="AB457" s="10"/>
      <c r="AC457" s="10"/>
    </row>
    <row r="458" spans="14:29" x14ac:dyDescent="0.3">
      <c r="N458" s="10"/>
      <c r="O458" s="10"/>
      <c r="P458" s="10"/>
      <c r="Q458" s="10"/>
      <c r="R458" s="10"/>
      <c r="S458" s="10"/>
      <c r="T458" s="10"/>
      <c r="U458" s="10"/>
      <c r="V458" s="10"/>
      <c r="W458" s="10"/>
      <c r="X458" s="10"/>
      <c r="Y458" s="10"/>
      <c r="Z458" s="10"/>
      <c r="AA458" s="10"/>
      <c r="AB458" s="10"/>
      <c r="AC458" s="10"/>
    </row>
    <row r="459" spans="14:29" x14ac:dyDescent="0.3">
      <c r="N459" s="10"/>
      <c r="O459" s="10"/>
      <c r="P459" s="10"/>
      <c r="Q459" s="10"/>
      <c r="R459" s="10"/>
      <c r="S459" s="10"/>
      <c r="T459" s="10"/>
      <c r="U459" s="10"/>
      <c r="V459" s="10"/>
      <c r="W459" s="10"/>
      <c r="X459" s="10"/>
      <c r="Y459" s="10"/>
      <c r="Z459" s="10"/>
      <c r="AA459" s="10"/>
      <c r="AB459" s="10"/>
      <c r="AC459" s="10"/>
    </row>
    <row r="460" spans="14:29" x14ac:dyDescent="0.3">
      <c r="N460" s="10"/>
      <c r="O460" s="10"/>
      <c r="P460" s="10"/>
      <c r="Q460" s="10"/>
      <c r="R460" s="10"/>
      <c r="S460" s="10"/>
      <c r="T460" s="10"/>
      <c r="U460" s="10"/>
      <c r="V460" s="10"/>
      <c r="W460" s="10"/>
      <c r="X460" s="10"/>
      <c r="Y460" s="10"/>
      <c r="Z460" s="10"/>
      <c r="AA460" s="10"/>
      <c r="AB460" s="10"/>
      <c r="AC460" s="10"/>
    </row>
    <row r="461" spans="14:29" x14ac:dyDescent="0.3">
      <c r="N461" s="10"/>
      <c r="O461" s="10"/>
      <c r="P461" s="10"/>
      <c r="Q461" s="10"/>
      <c r="R461" s="10"/>
      <c r="S461" s="10"/>
      <c r="T461" s="10"/>
      <c r="U461" s="10"/>
      <c r="V461" s="10"/>
      <c r="W461" s="10"/>
      <c r="X461" s="10"/>
      <c r="Y461" s="10"/>
      <c r="Z461" s="10"/>
      <c r="AA461" s="10"/>
      <c r="AB461" s="10"/>
      <c r="AC461" s="10"/>
    </row>
    <row r="462" spans="14:29" x14ac:dyDescent="0.3">
      <c r="N462" s="10"/>
      <c r="O462" s="10"/>
      <c r="P462" s="10"/>
      <c r="Q462" s="10"/>
      <c r="R462" s="10"/>
      <c r="S462" s="10"/>
      <c r="T462" s="10"/>
      <c r="U462" s="10"/>
      <c r="V462" s="10"/>
      <c r="W462" s="10"/>
      <c r="X462" s="10"/>
      <c r="Y462" s="10"/>
      <c r="Z462" s="10"/>
      <c r="AA462" s="10"/>
      <c r="AB462" s="10"/>
      <c r="AC462" s="10"/>
    </row>
    <row r="463" spans="14:29" x14ac:dyDescent="0.3">
      <c r="N463" s="10"/>
      <c r="O463" s="10"/>
      <c r="P463" s="10"/>
      <c r="Q463" s="10"/>
      <c r="R463" s="10"/>
      <c r="S463" s="10"/>
      <c r="T463" s="10"/>
      <c r="U463" s="10"/>
      <c r="V463" s="10"/>
      <c r="W463" s="10"/>
      <c r="X463" s="10"/>
      <c r="Y463" s="10"/>
      <c r="Z463" s="10"/>
      <c r="AA463" s="10"/>
      <c r="AB463" s="10"/>
      <c r="AC463" s="10"/>
    </row>
    <row r="464" spans="14:29" x14ac:dyDescent="0.3">
      <c r="N464" s="10"/>
      <c r="O464" s="10"/>
      <c r="P464" s="10"/>
      <c r="Q464" s="10"/>
      <c r="R464" s="10"/>
      <c r="S464" s="10"/>
      <c r="T464" s="10"/>
      <c r="U464" s="10"/>
      <c r="V464" s="10"/>
      <c r="W464" s="10"/>
      <c r="X464" s="10"/>
      <c r="Y464" s="10"/>
      <c r="Z464" s="10"/>
      <c r="AA464" s="10"/>
      <c r="AB464" s="10"/>
      <c r="AC464" s="10"/>
    </row>
    <row r="465" spans="14:29" x14ac:dyDescent="0.3">
      <c r="N465" s="10"/>
      <c r="O465" s="10"/>
      <c r="P465" s="10"/>
      <c r="Q465" s="10"/>
      <c r="R465" s="10"/>
      <c r="S465" s="10"/>
      <c r="T465" s="10"/>
      <c r="U465" s="10"/>
      <c r="V465" s="10"/>
      <c r="W465" s="10"/>
      <c r="X465" s="10"/>
      <c r="Y465" s="10"/>
      <c r="Z465" s="10"/>
      <c r="AA465" s="10"/>
      <c r="AB465" s="10"/>
      <c r="AC465" s="10"/>
    </row>
    <row r="466" spans="14:29" x14ac:dyDescent="0.3">
      <c r="N466" s="10"/>
      <c r="O466" s="10"/>
      <c r="P466" s="10"/>
      <c r="Q466" s="10"/>
      <c r="R466" s="10"/>
      <c r="S466" s="10"/>
      <c r="T466" s="10"/>
      <c r="U466" s="10"/>
      <c r="V466" s="10"/>
      <c r="W466" s="10"/>
      <c r="X466" s="10"/>
      <c r="Y466" s="10"/>
      <c r="Z466" s="10"/>
      <c r="AA466" s="10"/>
      <c r="AB466" s="10"/>
      <c r="AC466" s="10"/>
    </row>
    <row r="467" spans="14:29" x14ac:dyDescent="0.3">
      <c r="N467" s="10"/>
      <c r="O467" s="10"/>
      <c r="P467" s="10"/>
      <c r="Q467" s="10"/>
      <c r="R467" s="10"/>
      <c r="S467" s="10"/>
      <c r="T467" s="10"/>
      <c r="U467" s="10"/>
      <c r="V467" s="10"/>
      <c r="W467" s="10"/>
      <c r="X467" s="10"/>
      <c r="Y467" s="10"/>
      <c r="Z467" s="10"/>
      <c r="AA467" s="10"/>
      <c r="AB467" s="10"/>
      <c r="AC467" s="10"/>
    </row>
    <row r="468" spans="14:29" x14ac:dyDescent="0.3">
      <c r="N468" s="10"/>
      <c r="O468" s="10"/>
      <c r="P468" s="10"/>
      <c r="Q468" s="10"/>
      <c r="R468" s="10"/>
      <c r="S468" s="10"/>
      <c r="T468" s="10"/>
      <c r="U468" s="10"/>
      <c r="V468" s="10"/>
      <c r="W468" s="10"/>
      <c r="X468" s="10"/>
      <c r="Y468" s="10"/>
      <c r="Z468" s="10"/>
      <c r="AA468" s="10"/>
      <c r="AB468" s="10"/>
      <c r="AC468" s="10"/>
    </row>
    <row r="469" spans="14:29" x14ac:dyDescent="0.3">
      <c r="N469" s="10"/>
      <c r="O469" s="10"/>
      <c r="P469" s="10"/>
      <c r="Q469" s="10"/>
      <c r="R469" s="10"/>
      <c r="S469" s="10"/>
      <c r="T469" s="10"/>
      <c r="U469" s="10"/>
      <c r="V469" s="10"/>
      <c r="W469" s="10"/>
      <c r="X469" s="10"/>
      <c r="Y469" s="10"/>
      <c r="Z469" s="10"/>
      <c r="AA469" s="10"/>
      <c r="AB469" s="10"/>
      <c r="AC469" s="10"/>
    </row>
    <row r="470" spans="14:29" x14ac:dyDescent="0.3">
      <c r="N470" s="10"/>
      <c r="O470" s="10"/>
      <c r="P470" s="10"/>
      <c r="Q470" s="10"/>
      <c r="R470" s="10"/>
      <c r="S470" s="10"/>
      <c r="T470" s="10"/>
      <c r="U470" s="10"/>
      <c r="V470" s="10"/>
      <c r="W470" s="10"/>
      <c r="X470" s="10"/>
      <c r="Y470" s="10"/>
      <c r="Z470" s="10"/>
      <c r="AA470" s="10"/>
      <c r="AB470" s="10"/>
      <c r="AC470" s="10"/>
    </row>
    <row r="471" spans="14:29" x14ac:dyDescent="0.3">
      <c r="N471" s="10"/>
      <c r="O471" s="10"/>
      <c r="P471" s="10"/>
      <c r="Q471" s="10"/>
      <c r="R471" s="10"/>
      <c r="S471" s="10"/>
      <c r="T471" s="10"/>
      <c r="U471" s="10"/>
      <c r="V471" s="10"/>
      <c r="W471" s="10"/>
      <c r="X471" s="10"/>
      <c r="Y471" s="10"/>
      <c r="Z471" s="10"/>
      <c r="AA471" s="10"/>
      <c r="AB471" s="10"/>
      <c r="AC471" s="10"/>
    </row>
    <row r="472" spans="14:29" x14ac:dyDescent="0.3">
      <c r="N472" s="10"/>
      <c r="O472" s="10"/>
      <c r="P472" s="10"/>
      <c r="Q472" s="10"/>
      <c r="R472" s="10"/>
      <c r="S472" s="10"/>
      <c r="T472" s="10"/>
      <c r="U472" s="10"/>
      <c r="V472" s="10"/>
      <c r="W472" s="10"/>
      <c r="X472" s="10"/>
      <c r="Y472" s="10"/>
      <c r="Z472" s="10"/>
      <c r="AA472" s="10"/>
      <c r="AB472" s="10"/>
      <c r="AC472" s="10"/>
    </row>
    <row r="473" spans="14:29" x14ac:dyDescent="0.3">
      <c r="N473" s="10"/>
      <c r="O473" s="10"/>
      <c r="P473" s="10"/>
      <c r="Q473" s="10"/>
      <c r="R473" s="10"/>
      <c r="S473" s="10"/>
      <c r="T473" s="10"/>
      <c r="U473" s="10"/>
      <c r="V473" s="10"/>
      <c r="W473" s="10"/>
      <c r="X473" s="10"/>
      <c r="Y473" s="10"/>
      <c r="Z473" s="10"/>
      <c r="AA473" s="10"/>
      <c r="AB473" s="10"/>
      <c r="AC473" s="10"/>
    </row>
    <row r="474" spans="14:29" x14ac:dyDescent="0.3">
      <c r="N474" s="10"/>
      <c r="O474" s="10"/>
      <c r="P474" s="10"/>
      <c r="Q474" s="10"/>
      <c r="R474" s="10"/>
      <c r="S474" s="10"/>
      <c r="T474" s="10"/>
      <c r="U474" s="10"/>
      <c r="V474" s="10"/>
      <c r="W474" s="10"/>
      <c r="X474" s="10"/>
      <c r="Y474" s="10"/>
      <c r="Z474" s="10"/>
      <c r="AA474" s="10"/>
      <c r="AB474" s="10"/>
      <c r="AC474" s="10"/>
    </row>
    <row r="475" spans="14:29" x14ac:dyDescent="0.3">
      <c r="N475" s="10"/>
      <c r="O475" s="10"/>
      <c r="P475" s="10"/>
      <c r="Q475" s="10"/>
      <c r="R475" s="10"/>
      <c r="S475" s="10"/>
      <c r="T475" s="10"/>
      <c r="U475" s="10"/>
      <c r="V475" s="10"/>
      <c r="W475" s="10"/>
      <c r="X475" s="10"/>
      <c r="Y475" s="10"/>
      <c r="Z475" s="10"/>
      <c r="AA475" s="10"/>
      <c r="AB475" s="10"/>
      <c r="AC475" s="10"/>
    </row>
    <row r="476" spans="14:29" x14ac:dyDescent="0.3">
      <c r="N476" s="10"/>
      <c r="O476" s="10"/>
      <c r="P476" s="10"/>
      <c r="Q476" s="10"/>
      <c r="R476" s="10"/>
      <c r="S476" s="10"/>
      <c r="T476" s="10"/>
      <c r="U476" s="10"/>
      <c r="V476" s="10"/>
      <c r="W476" s="10"/>
      <c r="X476" s="10"/>
      <c r="Y476" s="10"/>
      <c r="Z476" s="10"/>
      <c r="AA476" s="10"/>
      <c r="AB476" s="10"/>
      <c r="AC476" s="10"/>
    </row>
    <row r="477" spans="14:29" x14ac:dyDescent="0.3">
      <c r="N477" s="10"/>
      <c r="O477" s="10"/>
      <c r="P477" s="10"/>
      <c r="Q477" s="10"/>
      <c r="R477" s="10"/>
      <c r="S477" s="10"/>
      <c r="T477" s="10"/>
      <c r="U477" s="10"/>
      <c r="V477" s="10"/>
      <c r="W477" s="10"/>
      <c r="X477" s="10"/>
      <c r="Y477" s="10"/>
      <c r="Z477" s="10"/>
      <c r="AA477" s="10"/>
      <c r="AB477" s="10"/>
      <c r="AC477" s="10"/>
    </row>
    <row r="478" spans="14:29" x14ac:dyDescent="0.3">
      <c r="N478" s="10"/>
      <c r="O478" s="10"/>
      <c r="P478" s="10"/>
      <c r="Q478" s="10"/>
      <c r="R478" s="10"/>
      <c r="S478" s="10"/>
      <c r="T478" s="10"/>
      <c r="U478" s="10"/>
      <c r="V478" s="10"/>
      <c r="W478" s="10"/>
      <c r="X478" s="10"/>
      <c r="Y478" s="10"/>
      <c r="Z478" s="10"/>
      <c r="AA478" s="10"/>
      <c r="AB478" s="10"/>
      <c r="AC478" s="10"/>
    </row>
    <row r="479" spans="14:29" x14ac:dyDescent="0.3">
      <c r="N479" s="10"/>
      <c r="O479" s="10"/>
      <c r="P479" s="10"/>
      <c r="Q479" s="10"/>
      <c r="R479" s="10"/>
      <c r="S479" s="10"/>
      <c r="T479" s="10"/>
      <c r="U479" s="10"/>
      <c r="V479" s="10"/>
      <c r="W479" s="10"/>
      <c r="X479" s="10"/>
      <c r="Y479" s="10"/>
      <c r="Z479" s="10"/>
      <c r="AA479" s="10"/>
      <c r="AB479" s="10"/>
      <c r="AC479" s="10"/>
    </row>
    <row r="480" spans="14:29" x14ac:dyDescent="0.3">
      <c r="N480" s="10"/>
      <c r="O480" s="10"/>
      <c r="P480" s="10"/>
      <c r="Q480" s="10"/>
      <c r="R480" s="10"/>
      <c r="S480" s="10"/>
      <c r="T480" s="10"/>
      <c r="U480" s="10"/>
      <c r="V480" s="10"/>
      <c r="W480" s="10"/>
      <c r="X480" s="10"/>
      <c r="Y480" s="10"/>
      <c r="Z480" s="10"/>
      <c r="AA480" s="10"/>
      <c r="AB480" s="10"/>
      <c r="AC480" s="10"/>
    </row>
    <row r="481" spans="14:29" x14ac:dyDescent="0.3">
      <c r="N481" s="10"/>
      <c r="O481" s="10"/>
      <c r="P481" s="10"/>
      <c r="Q481" s="10"/>
      <c r="R481" s="10"/>
      <c r="S481" s="10"/>
      <c r="T481" s="10"/>
      <c r="U481" s="10"/>
      <c r="V481" s="10"/>
      <c r="W481" s="10"/>
      <c r="X481" s="10"/>
      <c r="Y481" s="10"/>
      <c r="Z481" s="10"/>
      <c r="AA481" s="10"/>
      <c r="AB481" s="10"/>
      <c r="AC481" s="10"/>
    </row>
    <row r="482" spans="14:29" x14ac:dyDescent="0.3">
      <c r="N482" s="10"/>
      <c r="O482" s="10"/>
      <c r="P482" s="10"/>
      <c r="Q482" s="10"/>
      <c r="R482" s="10"/>
      <c r="S482" s="10"/>
      <c r="T482" s="10"/>
      <c r="U482" s="10"/>
      <c r="V482" s="10"/>
      <c r="W482" s="10"/>
      <c r="X482" s="10"/>
      <c r="Y482" s="10"/>
      <c r="Z482" s="10"/>
      <c r="AA482" s="10"/>
      <c r="AB482" s="10"/>
      <c r="AC482" s="10"/>
    </row>
    <row r="483" spans="14:29" x14ac:dyDescent="0.3">
      <c r="N483" s="10"/>
      <c r="O483" s="10"/>
      <c r="P483" s="10"/>
      <c r="Q483" s="10"/>
      <c r="R483" s="10"/>
      <c r="S483" s="10"/>
      <c r="T483" s="10"/>
      <c r="U483" s="10"/>
      <c r="V483" s="10"/>
      <c r="W483" s="10"/>
      <c r="X483" s="10"/>
      <c r="Y483" s="10"/>
      <c r="Z483" s="10"/>
      <c r="AA483" s="10"/>
      <c r="AB483" s="10"/>
      <c r="AC483" s="10"/>
    </row>
    <row r="484" spans="14:29" x14ac:dyDescent="0.3">
      <c r="N484" s="10"/>
      <c r="O484" s="10"/>
      <c r="P484" s="10"/>
      <c r="Q484" s="10"/>
      <c r="R484" s="10"/>
      <c r="S484" s="10"/>
      <c r="T484" s="10"/>
      <c r="U484" s="10"/>
      <c r="V484" s="10"/>
      <c r="W484" s="10"/>
      <c r="X484" s="10"/>
      <c r="Y484" s="10"/>
      <c r="Z484" s="10"/>
      <c r="AA484" s="10"/>
      <c r="AB484" s="10"/>
      <c r="AC484" s="10"/>
    </row>
    <row r="485" spans="14:29" x14ac:dyDescent="0.3">
      <c r="N485" s="10"/>
      <c r="O485" s="10"/>
      <c r="P485" s="10"/>
      <c r="Q485" s="10"/>
      <c r="R485" s="10"/>
      <c r="S485" s="10"/>
      <c r="T485" s="10"/>
      <c r="U485" s="10"/>
      <c r="V485" s="10"/>
      <c r="W485" s="10"/>
      <c r="X485" s="10"/>
      <c r="Y485" s="10"/>
      <c r="Z485" s="10"/>
      <c r="AA485" s="10"/>
      <c r="AB485" s="10"/>
      <c r="AC485" s="10"/>
    </row>
    <row r="486" spans="14:29" x14ac:dyDescent="0.3">
      <c r="N486" s="10"/>
      <c r="O486" s="10"/>
      <c r="P486" s="10"/>
      <c r="Q486" s="10"/>
      <c r="R486" s="10"/>
      <c r="S486" s="10"/>
      <c r="T486" s="10"/>
      <c r="U486" s="10"/>
      <c r="V486" s="10"/>
      <c r="W486" s="10"/>
      <c r="X486" s="10"/>
      <c r="Y486" s="10"/>
      <c r="Z486" s="10"/>
      <c r="AA486" s="10"/>
      <c r="AB486" s="10"/>
      <c r="AC486" s="10"/>
    </row>
    <row r="487" spans="14:29" x14ac:dyDescent="0.3">
      <c r="N487" s="10"/>
      <c r="O487" s="10"/>
      <c r="P487" s="10"/>
      <c r="Q487" s="10"/>
      <c r="R487" s="10"/>
      <c r="S487" s="10"/>
      <c r="T487" s="10"/>
      <c r="U487" s="10"/>
      <c r="V487" s="10"/>
      <c r="W487" s="10"/>
      <c r="X487" s="10"/>
      <c r="Y487" s="10"/>
      <c r="Z487" s="10"/>
      <c r="AA487" s="10"/>
      <c r="AB487" s="10"/>
      <c r="AC487" s="10"/>
    </row>
    <row r="488" spans="14:29" x14ac:dyDescent="0.3">
      <c r="N488" s="10"/>
      <c r="O488" s="10"/>
      <c r="P488" s="10"/>
      <c r="Q488" s="10"/>
      <c r="R488" s="10"/>
      <c r="S488" s="10"/>
      <c r="T488" s="10"/>
      <c r="U488" s="10"/>
      <c r="V488" s="10"/>
      <c r="W488" s="10"/>
      <c r="X488" s="10"/>
      <c r="Y488" s="10"/>
      <c r="Z488" s="10"/>
      <c r="AA488" s="10"/>
      <c r="AB488" s="10"/>
      <c r="AC488" s="10"/>
    </row>
    <row r="489" spans="14:29" x14ac:dyDescent="0.3">
      <c r="N489" s="10"/>
      <c r="O489" s="10"/>
      <c r="P489" s="10"/>
      <c r="Q489" s="10"/>
      <c r="R489" s="10"/>
      <c r="S489" s="10"/>
      <c r="T489" s="10"/>
      <c r="U489" s="10"/>
      <c r="V489" s="10"/>
      <c r="W489" s="10"/>
      <c r="X489" s="10"/>
      <c r="Y489" s="10"/>
      <c r="Z489" s="10"/>
      <c r="AA489" s="10"/>
      <c r="AB489" s="10"/>
      <c r="AC489" s="10"/>
    </row>
    <row r="490" spans="14:29" x14ac:dyDescent="0.3">
      <c r="N490" s="10"/>
      <c r="O490" s="10"/>
      <c r="P490" s="10"/>
      <c r="Q490" s="10"/>
      <c r="R490" s="10"/>
      <c r="S490" s="10"/>
      <c r="T490" s="10"/>
      <c r="U490" s="10"/>
      <c r="V490" s="10"/>
      <c r="W490" s="10"/>
      <c r="X490" s="10"/>
      <c r="Y490" s="10"/>
      <c r="Z490" s="10"/>
      <c r="AA490" s="10"/>
      <c r="AB490" s="10"/>
      <c r="AC490" s="10"/>
    </row>
    <row r="491" spans="14:29" x14ac:dyDescent="0.3">
      <c r="N491" s="10"/>
      <c r="O491" s="10"/>
      <c r="P491" s="10"/>
      <c r="Q491" s="10"/>
      <c r="R491" s="10"/>
      <c r="S491" s="10"/>
      <c r="T491" s="10"/>
      <c r="U491" s="10"/>
      <c r="V491" s="10"/>
      <c r="W491" s="10"/>
      <c r="X491" s="10"/>
      <c r="Y491" s="10"/>
      <c r="Z491" s="10"/>
      <c r="AA491" s="10"/>
      <c r="AB491" s="10"/>
      <c r="AC491" s="10"/>
    </row>
    <row r="492" spans="14:29" x14ac:dyDescent="0.3">
      <c r="N492" s="10"/>
      <c r="O492" s="10"/>
      <c r="P492" s="10"/>
      <c r="Q492" s="10"/>
      <c r="R492" s="10"/>
      <c r="S492" s="10"/>
      <c r="T492" s="10"/>
      <c r="U492" s="10"/>
      <c r="V492" s="10"/>
      <c r="W492" s="10"/>
      <c r="X492" s="10"/>
      <c r="Y492" s="10"/>
      <c r="Z492" s="10"/>
      <c r="AA492" s="10"/>
      <c r="AB492" s="10"/>
      <c r="AC492" s="10"/>
    </row>
    <row r="493" spans="14:29" x14ac:dyDescent="0.3">
      <c r="N493" s="10"/>
      <c r="O493" s="10"/>
      <c r="P493" s="10"/>
      <c r="Q493" s="10"/>
      <c r="R493" s="10"/>
      <c r="S493" s="10"/>
      <c r="T493" s="10"/>
      <c r="U493" s="10"/>
      <c r="V493" s="10"/>
      <c r="W493" s="10"/>
      <c r="X493" s="10"/>
      <c r="Y493" s="10"/>
      <c r="Z493" s="10"/>
      <c r="AA493" s="10"/>
      <c r="AB493" s="10"/>
      <c r="AC493" s="10"/>
    </row>
    <row r="494" spans="14:29" x14ac:dyDescent="0.3">
      <c r="N494" s="10"/>
      <c r="O494" s="10"/>
      <c r="P494" s="10"/>
      <c r="Q494" s="10"/>
      <c r="R494" s="10"/>
      <c r="S494" s="10"/>
      <c r="T494" s="10"/>
      <c r="U494" s="10"/>
      <c r="V494" s="10"/>
      <c r="W494" s="10"/>
      <c r="X494" s="10"/>
      <c r="Y494" s="10"/>
      <c r="Z494" s="10"/>
      <c r="AA494" s="10"/>
      <c r="AB494" s="10"/>
      <c r="AC494" s="10"/>
    </row>
    <row r="495" spans="14:29" x14ac:dyDescent="0.3">
      <c r="N495" s="10"/>
      <c r="O495" s="10"/>
      <c r="P495" s="10"/>
      <c r="Q495" s="10"/>
      <c r="R495" s="10"/>
      <c r="S495" s="10"/>
      <c r="T495" s="10"/>
      <c r="U495" s="10"/>
      <c r="V495" s="10"/>
      <c r="W495" s="10"/>
      <c r="X495" s="10"/>
      <c r="Y495" s="10"/>
      <c r="Z495" s="10"/>
      <c r="AA495" s="10"/>
      <c r="AB495" s="10"/>
      <c r="AC495" s="10"/>
    </row>
    <row r="496" spans="14:29" x14ac:dyDescent="0.3">
      <c r="N496" s="10"/>
      <c r="O496" s="10"/>
      <c r="P496" s="10"/>
      <c r="Q496" s="10"/>
      <c r="R496" s="10"/>
      <c r="S496" s="10"/>
      <c r="T496" s="10"/>
      <c r="U496" s="10"/>
      <c r="V496" s="10"/>
      <c r="W496" s="10"/>
      <c r="X496" s="10"/>
      <c r="Y496" s="10"/>
      <c r="Z496" s="10"/>
      <c r="AA496" s="10"/>
      <c r="AB496" s="10"/>
      <c r="AC496" s="10"/>
    </row>
    <row r="497" spans="14:29" x14ac:dyDescent="0.3">
      <c r="N497" s="10"/>
      <c r="O497" s="10"/>
      <c r="P497" s="10"/>
      <c r="Q497" s="10"/>
      <c r="R497" s="10"/>
      <c r="S497" s="10"/>
      <c r="T497" s="10"/>
      <c r="U497" s="10"/>
      <c r="V497" s="10"/>
      <c r="W497" s="10"/>
      <c r="X497" s="10"/>
      <c r="Y497" s="10"/>
      <c r="Z497" s="10"/>
      <c r="AA497" s="10"/>
      <c r="AB497" s="10"/>
      <c r="AC497" s="10"/>
    </row>
    <row r="498" spans="14:29" x14ac:dyDescent="0.3">
      <c r="N498" s="10"/>
      <c r="O498" s="10"/>
      <c r="P498" s="10"/>
      <c r="Q498" s="10"/>
      <c r="R498" s="10"/>
      <c r="S498" s="10"/>
      <c r="T498" s="10"/>
      <c r="U498" s="10"/>
      <c r="V498" s="10"/>
      <c r="W498" s="10"/>
      <c r="X498" s="10"/>
      <c r="Y498" s="10"/>
      <c r="Z498" s="10"/>
      <c r="AA498" s="10"/>
      <c r="AB498" s="10"/>
      <c r="AC498" s="10"/>
    </row>
    <row r="499" spans="14:29" x14ac:dyDescent="0.3">
      <c r="N499" s="10"/>
      <c r="O499" s="10"/>
      <c r="P499" s="10"/>
      <c r="Q499" s="10"/>
      <c r="R499" s="10"/>
      <c r="S499" s="10"/>
      <c r="T499" s="10"/>
      <c r="U499" s="10"/>
      <c r="V499" s="10"/>
      <c r="W499" s="10"/>
      <c r="X499" s="10"/>
      <c r="Y499" s="10"/>
      <c r="Z499" s="10"/>
      <c r="AA499" s="10"/>
      <c r="AB499" s="10"/>
      <c r="AC499" s="10"/>
    </row>
    <row r="500" spans="14:29" x14ac:dyDescent="0.3">
      <c r="N500" s="10"/>
      <c r="O500" s="10"/>
      <c r="P500" s="10"/>
      <c r="Q500" s="10"/>
      <c r="R500" s="10"/>
      <c r="S500" s="10"/>
      <c r="T500" s="10"/>
      <c r="U500" s="10"/>
      <c r="V500" s="10"/>
      <c r="W500" s="10"/>
      <c r="X500" s="10"/>
      <c r="Y500" s="10"/>
      <c r="Z500" s="10"/>
      <c r="AA500" s="10"/>
      <c r="AB500" s="10"/>
      <c r="AC500" s="10"/>
    </row>
    <row r="501" spans="14:29" x14ac:dyDescent="0.3">
      <c r="N501" s="10"/>
      <c r="O501" s="10"/>
      <c r="P501" s="10"/>
      <c r="Q501" s="10"/>
      <c r="R501" s="10"/>
      <c r="S501" s="10"/>
      <c r="T501" s="10"/>
      <c r="U501" s="10"/>
      <c r="V501" s="10"/>
      <c r="W501" s="10"/>
      <c r="X501" s="10"/>
      <c r="Y501" s="10"/>
      <c r="Z501" s="10"/>
      <c r="AA501" s="10"/>
      <c r="AB501" s="10"/>
      <c r="AC501" s="10"/>
    </row>
    <row r="502" spans="14:29" x14ac:dyDescent="0.3">
      <c r="N502" s="10"/>
      <c r="O502" s="10"/>
      <c r="P502" s="10"/>
      <c r="Q502" s="10"/>
      <c r="R502" s="10"/>
      <c r="S502" s="10"/>
      <c r="T502" s="10"/>
      <c r="U502" s="10"/>
      <c r="V502" s="10"/>
      <c r="W502" s="10"/>
      <c r="X502" s="10"/>
      <c r="Y502" s="10"/>
      <c r="Z502" s="10"/>
      <c r="AA502" s="10"/>
      <c r="AB502" s="10"/>
      <c r="AC502" s="10"/>
    </row>
    <row r="503" spans="14:29" x14ac:dyDescent="0.3">
      <c r="N503" s="10"/>
      <c r="O503" s="10"/>
      <c r="P503" s="10"/>
      <c r="Q503" s="10"/>
      <c r="R503" s="10"/>
      <c r="S503" s="10"/>
      <c r="T503" s="10"/>
      <c r="U503" s="10"/>
      <c r="V503" s="10"/>
      <c r="W503" s="10"/>
      <c r="X503" s="10"/>
      <c r="Y503" s="10"/>
      <c r="Z503" s="10"/>
      <c r="AA503" s="10"/>
      <c r="AB503" s="10"/>
      <c r="AC503" s="10"/>
    </row>
    <row r="504" spans="14:29" x14ac:dyDescent="0.3">
      <c r="N504" s="10"/>
      <c r="O504" s="10"/>
      <c r="P504" s="10"/>
      <c r="Q504" s="10"/>
      <c r="R504" s="10"/>
      <c r="S504" s="10"/>
      <c r="T504" s="10"/>
      <c r="U504" s="10"/>
      <c r="V504" s="10"/>
      <c r="W504" s="10"/>
      <c r="X504" s="10"/>
      <c r="Y504" s="10"/>
      <c r="Z504" s="10"/>
      <c r="AA504" s="10"/>
      <c r="AB504" s="10"/>
      <c r="AC504" s="10"/>
    </row>
    <row r="505" spans="14:29" x14ac:dyDescent="0.3">
      <c r="N505" s="10"/>
      <c r="O505" s="10"/>
      <c r="P505" s="10"/>
      <c r="Q505" s="10"/>
      <c r="R505" s="10"/>
      <c r="S505" s="10"/>
      <c r="T505" s="10"/>
      <c r="U505" s="10"/>
      <c r="V505" s="10"/>
      <c r="W505" s="10"/>
      <c r="X505" s="10"/>
      <c r="Y505" s="10"/>
      <c r="Z505" s="10"/>
      <c r="AA505" s="10"/>
      <c r="AB505" s="10"/>
      <c r="AC505" s="10"/>
    </row>
    <row r="506" spans="14:29" x14ac:dyDescent="0.3">
      <c r="N506" s="10"/>
      <c r="O506" s="10"/>
      <c r="P506" s="10"/>
      <c r="Q506" s="10"/>
      <c r="R506" s="10"/>
      <c r="S506" s="10"/>
      <c r="T506" s="10"/>
      <c r="U506" s="10"/>
      <c r="V506" s="10"/>
      <c r="W506" s="10"/>
      <c r="X506" s="10"/>
      <c r="Y506" s="10"/>
      <c r="Z506" s="10"/>
      <c r="AA506" s="10"/>
      <c r="AB506" s="10"/>
      <c r="AC506" s="10"/>
    </row>
    <row r="507" spans="14:29" x14ac:dyDescent="0.3">
      <c r="N507" s="10"/>
      <c r="O507" s="10"/>
      <c r="P507" s="10"/>
      <c r="Q507" s="10"/>
      <c r="R507" s="10"/>
      <c r="S507" s="10"/>
      <c r="T507" s="10"/>
      <c r="U507" s="10"/>
      <c r="V507" s="10"/>
      <c r="W507" s="10"/>
      <c r="X507" s="10"/>
      <c r="Y507" s="10"/>
      <c r="Z507" s="10"/>
      <c r="AA507" s="10"/>
      <c r="AB507" s="10"/>
      <c r="AC507" s="10"/>
    </row>
    <row r="508" spans="14:29" x14ac:dyDescent="0.3">
      <c r="N508" s="10"/>
      <c r="O508" s="10"/>
      <c r="P508" s="10"/>
      <c r="Q508" s="10"/>
      <c r="R508" s="10"/>
      <c r="S508" s="10"/>
      <c r="T508" s="10"/>
      <c r="U508" s="10"/>
      <c r="V508" s="10"/>
      <c r="W508" s="10"/>
      <c r="X508" s="10"/>
      <c r="Y508" s="10"/>
      <c r="Z508" s="10"/>
      <c r="AA508" s="10"/>
      <c r="AB508" s="10"/>
      <c r="AC508" s="10"/>
    </row>
    <row r="509" spans="14:29" x14ac:dyDescent="0.3">
      <c r="N509" s="10"/>
      <c r="O509" s="10"/>
      <c r="P509" s="10"/>
      <c r="Q509" s="10"/>
      <c r="R509" s="10"/>
      <c r="S509" s="10"/>
      <c r="T509" s="10"/>
      <c r="U509" s="10"/>
      <c r="V509" s="10"/>
      <c r="W509" s="10"/>
      <c r="X509" s="10"/>
      <c r="Y509" s="10"/>
      <c r="Z509" s="10"/>
      <c r="AA509" s="10"/>
      <c r="AB509" s="10"/>
      <c r="AC509" s="10"/>
    </row>
    <row r="510" spans="14:29" x14ac:dyDescent="0.3">
      <c r="N510" s="10"/>
      <c r="O510" s="10"/>
      <c r="P510" s="10"/>
      <c r="Q510" s="10"/>
      <c r="R510" s="10"/>
      <c r="S510" s="10"/>
      <c r="T510" s="10"/>
      <c r="U510" s="10"/>
      <c r="V510" s="10"/>
      <c r="W510" s="10"/>
      <c r="X510" s="10"/>
      <c r="Y510" s="10"/>
      <c r="Z510" s="10"/>
      <c r="AA510" s="10"/>
      <c r="AB510" s="10"/>
      <c r="AC510" s="10"/>
    </row>
    <row r="511" spans="14:29" x14ac:dyDescent="0.3">
      <c r="N511" s="10"/>
      <c r="O511" s="10"/>
      <c r="P511" s="10"/>
      <c r="Q511" s="10"/>
      <c r="R511" s="10"/>
      <c r="S511" s="10"/>
      <c r="T511" s="10"/>
      <c r="U511" s="10"/>
      <c r="V511" s="10"/>
      <c r="W511" s="10"/>
      <c r="X511" s="10"/>
      <c r="Y511" s="10"/>
      <c r="Z511" s="10"/>
      <c r="AA511" s="10"/>
      <c r="AB511" s="10"/>
      <c r="AC511" s="10"/>
    </row>
    <row r="512" spans="14:29" x14ac:dyDescent="0.3">
      <c r="N512" s="10"/>
      <c r="O512" s="10"/>
      <c r="P512" s="10"/>
      <c r="Q512" s="10"/>
      <c r="R512" s="10"/>
      <c r="S512" s="10"/>
      <c r="T512" s="10"/>
      <c r="U512" s="10"/>
      <c r="V512" s="10"/>
      <c r="W512" s="10"/>
      <c r="X512" s="10"/>
      <c r="Y512" s="10"/>
      <c r="Z512" s="10"/>
      <c r="AA512" s="10"/>
      <c r="AB512" s="10"/>
      <c r="AC512" s="10"/>
    </row>
    <row r="513" spans="14:29" x14ac:dyDescent="0.3">
      <c r="N513" s="10"/>
      <c r="O513" s="10"/>
      <c r="P513" s="10"/>
      <c r="Q513" s="10"/>
      <c r="R513" s="10"/>
      <c r="S513" s="10"/>
      <c r="T513" s="10"/>
      <c r="U513" s="10"/>
      <c r="V513" s="10"/>
      <c r="W513" s="10"/>
      <c r="X513" s="10"/>
      <c r="Y513" s="10"/>
      <c r="Z513" s="10"/>
      <c r="AA513" s="10"/>
      <c r="AB513" s="10"/>
      <c r="AC513" s="10"/>
    </row>
    <row r="514" spans="14:29" x14ac:dyDescent="0.3">
      <c r="N514" s="10"/>
      <c r="O514" s="10"/>
      <c r="P514" s="10"/>
      <c r="Q514" s="10"/>
      <c r="R514" s="10"/>
      <c r="S514" s="10"/>
      <c r="T514" s="10"/>
      <c r="U514" s="10"/>
      <c r="V514" s="10"/>
      <c r="W514" s="10"/>
      <c r="X514" s="10"/>
      <c r="Y514" s="10"/>
      <c r="Z514" s="10"/>
      <c r="AA514" s="10"/>
      <c r="AB514" s="10"/>
      <c r="AC514" s="10"/>
    </row>
    <row r="515" spans="14:29" x14ac:dyDescent="0.3">
      <c r="N515" s="10"/>
      <c r="O515" s="10"/>
      <c r="P515" s="10"/>
      <c r="Q515" s="10"/>
      <c r="R515" s="10"/>
      <c r="S515" s="10"/>
      <c r="T515" s="10"/>
      <c r="U515" s="10"/>
      <c r="V515" s="10"/>
      <c r="W515" s="10"/>
      <c r="X515" s="10"/>
      <c r="Y515" s="10"/>
      <c r="Z515" s="10"/>
      <c r="AA515" s="10"/>
      <c r="AB515" s="10"/>
      <c r="AC515" s="10"/>
    </row>
    <row r="516" spans="14:29" x14ac:dyDescent="0.3">
      <c r="N516" s="10"/>
      <c r="O516" s="10"/>
      <c r="P516" s="10"/>
      <c r="Q516" s="10"/>
      <c r="R516" s="10"/>
      <c r="S516" s="10"/>
      <c r="T516" s="10"/>
      <c r="U516" s="10"/>
      <c r="V516" s="10"/>
      <c r="W516" s="10"/>
      <c r="X516" s="10"/>
      <c r="Y516" s="10"/>
      <c r="Z516" s="10"/>
      <c r="AA516" s="10"/>
      <c r="AB516" s="10"/>
      <c r="AC516" s="10"/>
    </row>
    <row r="517" spans="14:29" x14ac:dyDescent="0.3">
      <c r="N517" s="10"/>
      <c r="O517" s="10"/>
      <c r="P517" s="10"/>
      <c r="Q517" s="10"/>
      <c r="R517" s="10"/>
      <c r="S517" s="10"/>
      <c r="T517" s="10"/>
      <c r="U517" s="10"/>
      <c r="V517" s="10"/>
      <c r="W517" s="10"/>
      <c r="X517" s="10"/>
      <c r="Y517" s="10"/>
      <c r="Z517" s="10"/>
      <c r="AA517" s="10"/>
      <c r="AB517" s="10"/>
      <c r="AC517" s="10"/>
    </row>
    <row r="518" spans="14:29" x14ac:dyDescent="0.3">
      <c r="N518" s="10"/>
      <c r="O518" s="10"/>
      <c r="P518" s="10"/>
      <c r="Q518" s="10"/>
      <c r="R518" s="10"/>
      <c r="S518" s="10"/>
      <c r="T518" s="10"/>
      <c r="U518" s="10"/>
      <c r="V518" s="10"/>
      <c r="W518" s="10"/>
      <c r="X518" s="10"/>
      <c r="Y518" s="10"/>
      <c r="Z518" s="10"/>
      <c r="AA518" s="10"/>
      <c r="AB518" s="10"/>
      <c r="AC518" s="10"/>
    </row>
    <row r="519" spans="14:29" x14ac:dyDescent="0.3">
      <c r="N519" s="10"/>
      <c r="O519" s="10"/>
      <c r="P519" s="10"/>
      <c r="Q519" s="10"/>
      <c r="R519" s="10"/>
      <c r="S519" s="10"/>
      <c r="T519" s="10"/>
      <c r="U519" s="10"/>
      <c r="V519" s="10"/>
      <c r="W519" s="10"/>
      <c r="X519" s="10"/>
      <c r="Y519" s="10"/>
      <c r="Z519" s="10"/>
      <c r="AA519" s="10"/>
      <c r="AB519" s="10"/>
      <c r="AC519" s="10"/>
    </row>
    <row r="520" spans="14:29" x14ac:dyDescent="0.3">
      <c r="N520" s="10"/>
      <c r="O520" s="10"/>
      <c r="P520" s="10"/>
      <c r="Q520" s="10"/>
      <c r="R520" s="10"/>
      <c r="S520" s="10"/>
      <c r="T520" s="10"/>
      <c r="U520" s="10"/>
      <c r="V520" s="10"/>
      <c r="W520" s="10"/>
      <c r="X520" s="10"/>
      <c r="Y520" s="10"/>
      <c r="Z520" s="10"/>
      <c r="AA520" s="10"/>
      <c r="AB520" s="10"/>
      <c r="AC520" s="10"/>
    </row>
    <row r="521" spans="14:29" x14ac:dyDescent="0.3">
      <c r="N521" s="10"/>
      <c r="O521" s="10"/>
      <c r="P521" s="10"/>
      <c r="Q521" s="10"/>
      <c r="R521" s="10"/>
      <c r="S521" s="10"/>
      <c r="T521" s="10"/>
      <c r="U521" s="10"/>
      <c r="V521" s="10"/>
      <c r="W521" s="10"/>
      <c r="X521" s="10"/>
      <c r="Y521" s="10"/>
      <c r="Z521" s="10"/>
      <c r="AA521" s="10"/>
      <c r="AB521" s="10"/>
      <c r="AC521" s="10"/>
    </row>
    <row r="522" spans="14:29" x14ac:dyDescent="0.3">
      <c r="N522" s="10"/>
      <c r="O522" s="10"/>
      <c r="P522" s="10"/>
      <c r="Q522" s="10"/>
      <c r="R522" s="10"/>
      <c r="S522" s="10"/>
      <c r="T522" s="10"/>
      <c r="U522" s="10"/>
      <c r="V522" s="10"/>
      <c r="W522" s="10"/>
      <c r="X522" s="10"/>
      <c r="Y522" s="10"/>
      <c r="Z522" s="10"/>
      <c r="AA522" s="10"/>
      <c r="AB522" s="10"/>
      <c r="AC522" s="10"/>
    </row>
    <row r="523" spans="14:29" x14ac:dyDescent="0.3">
      <c r="N523" s="10"/>
      <c r="O523" s="10"/>
      <c r="P523" s="10"/>
      <c r="Q523" s="10"/>
      <c r="R523" s="10"/>
      <c r="S523" s="10"/>
      <c r="T523" s="10"/>
      <c r="U523" s="10"/>
      <c r="V523" s="10"/>
      <c r="W523" s="10"/>
      <c r="X523" s="10"/>
      <c r="Y523" s="10"/>
      <c r="Z523" s="10"/>
      <c r="AA523" s="10"/>
      <c r="AB523" s="10"/>
      <c r="AC523" s="10"/>
    </row>
    <row r="524" spans="14:29" x14ac:dyDescent="0.3">
      <c r="N524" s="10"/>
      <c r="O524" s="10"/>
      <c r="P524" s="10"/>
      <c r="Q524" s="10"/>
      <c r="R524" s="10"/>
      <c r="S524" s="10"/>
      <c r="T524" s="10"/>
      <c r="U524" s="10"/>
      <c r="V524" s="10"/>
      <c r="W524" s="10"/>
      <c r="X524" s="10"/>
      <c r="Y524" s="10"/>
      <c r="Z524" s="10"/>
      <c r="AA524" s="10"/>
      <c r="AB524" s="10"/>
      <c r="AC524" s="10"/>
    </row>
    <row r="525" spans="14:29" x14ac:dyDescent="0.3">
      <c r="N525" s="10"/>
      <c r="O525" s="10"/>
      <c r="P525" s="10"/>
      <c r="Q525" s="10"/>
      <c r="R525" s="10"/>
      <c r="S525" s="10"/>
      <c r="T525" s="10"/>
      <c r="U525" s="10"/>
      <c r="V525" s="10"/>
      <c r="W525" s="10"/>
      <c r="X525" s="10"/>
      <c r="Y525" s="10"/>
      <c r="Z525" s="10"/>
      <c r="AA525" s="10"/>
      <c r="AB525" s="10"/>
      <c r="AC525" s="10"/>
    </row>
    <row r="526" spans="14:29" x14ac:dyDescent="0.3">
      <c r="N526" s="10"/>
      <c r="O526" s="10"/>
      <c r="P526" s="10"/>
      <c r="Q526" s="10"/>
      <c r="R526" s="10"/>
      <c r="S526" s="10"/>
      <c r="T526" s="10"/>
      <c r="U526" s="10"/>
      <c r="V526" s="10"/>
      <c r="W526" s="10"/>
      <c r="X526" s="10"/>
      <c r="Y526" s="10"/>
      <c r="Z526" s="10"/>
      <c r="AA526" s="10"/>
      <c r="AB526" s="10"/>
      <c r="AC526" s="10"/>
    </row>
    <row r="527" spans="14:29" x14ac:dyDescent="0.3">
      <c r="N527" s="10"/>
      <c r="O527" s="10"/>
      <c r="P527" s="10"/>
      <c r="Q527" s="10"/>
      <c r="R527" s="10"/>
      <c r="S527" s="10"/>
      <c r="T527" s="10"/>
      <c r="U527" s="10"/>
      <c r="V527" s="10"/>
      <c r="W527" s="10"/>
      <c r="X527" s="10"/>
      <c r="Y527" s="10"/>
      <c r="Z527" s="10"/>
      <c r="AA527" s="10"/>
      <c r="AB527" s="10"/>
      <c r="AC527" s="10"/>
    </row>
    <row r="528" spans="14:29" x14ac:dyDescent="0.3">
      <c r="N528" s="10"/>
      <c r="O528" s="10"/>
      <c r="P528" s="10"/>
      <c r="Q528" s="10"/>
      <c r="R528" s="10"/>
      <c r="S528" s="10"/>
      <c r="T528" s="10"/>
      <c r="U528" s="10"/>
      <c r="V528" s="10"/>
      <c r="W528" s="10"/>
      <c r="X528" s="10"/>
      <c r="Y528" s="10"/>
      <c r="Z528" s="10"/>
      <c r="AA528" s="10"/>
      <c r="AB528" s="10"/>
      <c r="AC528" s="10"/>
    </row>
    <row r="529" spans="14:29" x14ac:dyDescent="0.3">
      <c r="N529" s="10"/>
      <c r="O529" s="10"/>
      <c r="P529" s="10"/>
      <c r="Q529" s="10"/>
      <c r="R529" s="10"/>
      <c r="S529" s="10"/>
      <c r="T529" s="10"/>
      <c r="U529" s="10"/>
      <c r="V529" s="10"/>
      <c r="W529" s="10"/>
      <c r="X529" s="10"/>
      <c r="Y529" s="10"/>
      <c r="Z529" s="10"/>
      <c r="AA529" s="10"/>
      <c r="AB529" s="10"/>
      <c r="AC529" s="10"/>
    </row>
    <row r="530" spans="14:29" x14ac:dyDescent="0.3">
      <c r="N530" s="10"/>
      <c r="O530" s="10"/>
      <c r="P530" s="10"/>
      <c r="Q530" s="10"/>
      <c r="R530" s="10"/>
      <c r="S530" s="10"/>
      <c r="T530" s="10"/>
      <c r="U530" s="10"/>
      <c r="V530" s="10"/>
      <c r="W530" s="10"/>
      <c r="X530" s="10"/>
      <c r="Y530" s="10"/>
      <c r="Z530" s="10"/>
      <c r="AA530" s="10"/>
      <c r="AB530" s="10"/>
      <c r="AC530" s="10"/>
    </row>
    <row r="531" spans="14:29" x14ac:dyDescent="0.3">
      <c r="N531" s="10"/>
      <c r="O531" s="10"/>
      <c r="P531" s="10"/>
      <c r="Q531" s="10"/>
      <c r="R531" s="10"/>
      <c r="S531" s="10"/>
      <c r="T531" s="10"/>
      <c r="U531" s="10"/>
      <c r="V531" s="10"/>
      <c r="W531" s="10"/>
      <c r="X531" s="10"/>
      <c r="Y531" s="10"/>
      <c r="Z531" s="10"/>
      <c r="AA531" s="10"/>
      <c r="AB531" s="10"/>
      <c r="AC531" s="10"/>
    </row>
    <row r="532" spans="14:29" x14ac:dyDescent="0.3">
      <c r="N532" s="10"/>
      <c r="O532" s="10"/>
      <c r="P532" s="10"/>
      <c r="Q532" s="10"/>
      <c r="R532" s="10"/>
      <c r="S532" s="10"/>
      <c r="T532" s="10"/>
      <c r="U532" s="10"/>
      <c r="V532" s="10"/>
      <c r="W532" s="10"/>
      <c r="X532" s="10"/>
      <c r="Y532" s="10"/>
      <c r="Z532" s="10"/>
      <c r="AA532" s="10"/>
      <c r="AB532" s="10"/>
      <c r="AC532" s="10"/>
    </row>
    <row r="533" spans="14:29" x14ac:dyDescent="0.3">
      <c r="N533" s="10"/>
      <c r="O533" s="10"/>
      <c r="P533" s="10"/>
      <c r="Q533" s="10"/>
      <c r="R533" s="10"/>
      <c r="S533" s="10"/>
      <c r="T533" s="10"/>
      <c r="U533" s="10"/>
      <c r="V533" s="10"/>
      <c r="W533" s="10"/>
      <c r="X533" s="10"/>
      <c r="Y533" s="10"/>
      <c r="Z533" s="10"/>
      <c r="AA533" s="10"/>
      <c r="AB533" s="10"/>
      <c r="AC533" s="10"/>
    </row>
    <row r="534" spans="14:29" x14ac:dyDescent="0.3">
      <c r="N534" s="10"/>
      <c r="O534" s="10"/>
      <c r="P534" s="10"/>
      <c r="Q534" s="10"/>
      <c r="R534" s="10"/>
      <c r="S534" s="10"/>
      <c r="T534" s="10"/>
      <c r="U534" s="10"/>
      <c r="V534" s="10"/>
      <c r="W534" s="10"/>
      <c r="X534" s="10"/>
      <c r="Y534" s="10"/>
      <c r="Z534" s="10"/>
      <c r="AA534" s="10"/>
      <c r="AB534" s="10"/>
      <c r="AC534" s="10"/>
    </row>
    <row r="535" spans="14:29" x14ac:dyDescent="0.3">
      <c r="N535" s="10"/>
      <c r="O535" s="10"/>
      <c r="P535" s="10"/>
      <c r="Q535" s="10"/>
      <c r="R535" s="10"/>
      <c r="S535" s="10"/>
      <c r="T535" s="10"/>
      <c r="U535" s="10"/>
      <c r="V535" s="10"/>
      <c r="W535" s="10"/>
      <c r="X535" s="10"/>
      <c r="Y535" s="10"/>
      <c r="Z535" s="10"/>
      <c r="AA535" s="10"/>
      <c r="AB535" s="10"/>
      <c r="AC535" s="10"/>
    </row>
    <row r="536" spans="14:29" x14ac:dyDescent="0.3">
      <c r="N536" s="10"/>
      <c r="O536" s="10"/>
      <c r="P536" s="10"/>
      <c r="Q536" s="10"/>
      <c r="R536" s="10"/>
      <c r="S536" s="10"/>
      <c r="T536" s="10"/>
      <c r="U536" s="10"/>
      <c r="V536" s="10"/>
      <c r="W536" s="10"/>
      <c r="X536" s="10"/>
      <c r="Y536" s="10"/>
      <c r="Z536" s="10"/>
      <c r="AA536" s="10"/>
      <c r="AB536" s="10"/>
      <c r="AC536" s="10"/>
    </row>
    <row r="537" spans="14:29" x14ac:dyDescent="0.3">
      <c r="N537" s="10"/>
      <c r="O537" s="10"/>
      <c r="P537" s="10"/>
      <c r="Q537" s="10"/>
      <c r="R537" s="10"/>
      <c r="S537" s="10"/>
      <c r="T537" s="10"/>
      <c r="U537" s="10"/>
      <c r="V537" s="10"/>
      <c r="W537" s="10"/>
      <c r="X537" s="10"/>
      <c r="Y537" s="10"/>
      <c r="Z537" s="10"/>
      <c r="AA537" s="10"/>
      <c r="AB537" s="10"/>
      <c r="AC537" s="10"/>
    </row>
    <row r="538" spans="14:29" x14ac:dyDescent="0.3">
      <c r="N538" s="10"/>
      <c r="O538" s="10"/>
      <c r="P538" s="10"/>
      <c r="Q538" s="10"/>
      <c r="R538" s="10"/>
      <c r="S538" s="10"/>
      <c r="T538" s="10"/>
      <c r="U538" s="10"/>
      <c r="V538" s="10"/>
      <c r="W538" s="10"/>
      <c r="X538" s="10"/>
      <c r="Y538" s="10"/>
      <c r="Z538" s="10"/>
      <c r="AA538" s="10"/>
      <c r="AB538" s="10"/>
      <c r="AC538" s="10"/>
    </row>
    <row r="539" spans="14:29" x14ac:dyDescent="0.3">
      <c r="N539" s="10"/>
      <c r="O539" s="10"/>
      <c r="P539" s="10"/>
      <c r="Q539" s="10"/>
      <c r="R539" s="10"/>
      <c r="S539" s="10"/>
      <c r="T539" s="10"/>
      <c r="U539" s="10"/>
      <c r="V539" s="10"/>
      <c r="W539" s="10"/>
      <c r="X539" s="10"/>
      <c r="Y539" s="10"/>
      <c r="Z539" s="10"/>
      <c r="AA539" s="10"/>
      <c r="AB539" s="10"/>
      <c r="AC539" s="10"/>
    </row>
    <row r="540" spans="14:29" x14ac:dyDescent="0.3">
      <c r="N540" s="10"/>
      <c r="O540" s="10"/>
      <c r="P540" s="10"/>
      <c r="Q540" s="10"/>
      <c r="R540" s="10"/>
      <c r="S540" s="10"/>
      <c r="T540" s="10"/>
      <c r="U540" s="10"/>
      <c r="V540" s="10"/>
      <c r="W540" s="10"/>
      <c r="X540" s="10"/>
      <c r="Y540" s="10"/>
      <c r="Z540" s="10"/>
      <c r="AA540" s="10"/>
      <c r="AB540" s="10"/>
      <c r="AC540" s="10"/>
    </row>
    <row r="541" spans="14:29" x14ac:dyDescent="0.3">
      <c r="N541" s="10"/>
      <c r="O541" s="10"/>
      <c r="P541" s="10"/>
      <c r="Q541" s="10"/>
      <c r="R541" s="10"/>
      <c r="S541" s="10"/>
      <c r="T541" s="10"/>
      <c r="U541" s="10"/>
      <c r="V541" s="10"/>
      <c r="W541" s="10"/>
      <c r="X541" s="10"/>
      <c r="Y541" s="10"/>
      <c r="Z541" s="10"/>
      <c r="AA541" s="10"/>
      <c r="AB541" s="10"/>
      <c r="AC541" s="10"/>
    </row>
    <row r="542" spans="14:29" x14ac:dyDescent="0.3">
      <c r="N542" s="10"/>
      <c r="O542" s="10"/>
      <c r="P542" s="10"/>
      <c r="Q542" s="10"/>
      <c r="R542" s="10"/>
      <c r="S542" s="10"/>
      <c r="T542" s="10"/>
      <c r="U542" s="10"/>
      <c r="V542" s="10"/>
      <c r="W542" s="10"/>
      <c r="X542" s="10"/>
      <c r="Y542" s="10"/>
      <c r="Z542" s="10"/>
      <c r="AA542" s="10"/>
      <c r="AB542" s="10"/>
      <c r="AC542" s="10"/>
    </row>
    <row r="543" spans="14:29" x14ac:dyDescent="0.3">
      <c r="N543" s="10"/>
      <c r="O543" s="10"/>
      <c r="P543" s="10"/>
      <c r="Q543" s="10"/>
      <c r="R543" s="10"/>
      <c r="S543" s="10"/>
      <c r="T543" s="10"/>
      <c r="U543" s="10"/>
      <c r="V543" s="10"/>
      <c r="W543" s="10"/>
      <c r="X543" s="10"/>
      <c r="Y543" s="10"/>
      <c r="Z543" s="10"/>
      <c r="AA543" s="10"/>
      <c r="AB543" s="10"/>
      <c r="AC543" s="10"/>
    </row>
    <row r="544" spans="14:29" x14ac:dyDescent="0.3">
      <c r="N544" s="10"/>
      <c r="O544" s="10"/>
      <c r="P544" s="10"/>
      <c r="Q544" s="10"/>
      <c r="R544" s="10"/>
      <c r="S544" s="10"/>
      <c r="T544" s="10"/>
      <c r="U544" s="10"/>
      <c r="V544" s="10"/>
      <c r="W544" s="10"/>
      <c r="X544" s="10"/>
      <c r="Y544" s="10"/>
      <c r="Z544" s="10"/>
      <c r="AA544" s="10"/>
      <c r="AB544" s="10"/>
      <c r="AC544" s="10"/>
    </row>
    <row r="545" spans="14:29" x14ac:dyDescent="0.3">
      <c r="N545" s="10"/>
      <c r="O545" s="10"/>
      <c r="P545" s="10"/>
      <c r="Q545" s="10"/>
      <c r="R545" s="10"/>
      <c r="S545" s="10"/>
      <c r="T545" s="10"/>
      <c r="U545" s="10"/>
      <c r="V545" s="10"/>
      <c r="W545" s="10"/>
      <c r="X545" s="10"/>
      <c r="Y545" s="10"/>
      <c r="Z545" s="10"/>
      <c r="AA545" s="10"/>
      <c r="AB545" s="10"/>
      <c r="AC545" s="10"/>
    </row>
    <row r="546" spans="14:29" x14ac:dyDescent="0.3">
      <c r="N546" s="10"/>
      <c r="O546" s="10"/>
      <c r="P546" s="10"/>
      <c r="Q546" s="10"/>
      <c r="R546" s="10"/>
      <c r="S546" s="10"/>
      <c r="T546" s="10"/>
      <c r="U546" s="10"/>
      <c r="V546" s="10"/>
      <c r="W546" s="10"/>
      <c r="X546" s="10"/>
      <c r="Y546" s="10"/>
      <c r="Z546" s="10"/>
      <c r="AA546" s="10"/>
      <c r="AB546" s="10"/>
      <c r="AC546" s="10"/>
    </row>
    <row r="547" spans="14:29" x14ac:dyDescent="0.3">
      <c r="N547" s="10"/>
      <c r="O547" s="10"/>
      <c r="P547" s="10"/>
      <c r="Q547" s="10"/>
      <c r="R547" s="10"/>
      <c r="S547" s="10"/>
      <c r="T547" s="10"/>
      <c r="U547" s="10"/>
      <c r="V547" s="10"/>
      <c r="W547" s="10"/>
      <c r="X547" s="10"/>
      <c r="Y547" s="10"/>
      <c r="Z547" s="10"/>
      <c r="AA547" s="10"/>
      <c r="AB547" s="10"/>
      <c r="AC547" s="10"/>
    </row>
    <row r="548" spans="14:29" x14ac:dyDescent="0.3">
      <c r="N548" s="10"/>
      <c r="O548" s="10"/>
      <c r="P548" s="10"/>
      <c r="Q548" s="10"/>
      <c r="R548" s="10"/>
      <c r="S548" s="10"/>
      <c r="T548" s="10"/>
      <c r="U548" s="10"/>
      <c r="V548" s="10"/>
      <c r="W548" s="10"/>
      <c r="X548" s="10"/>
      <c r="Y548" s="10"/>
      <c r="Z548" s="10"/>
      <c r="AA548" s="10"/>
      <c r="AB548" s="10"/>
      <c r="AC548" s="10"/>
    </row>
    <row r="549" spans="14:29" x14ac:dyDescent="0.3">
      <c r="N549" s="10"/>
      <c r="O549" s="10"/>
      <c r="P549" s="10"/>
      <c r="Q549" s="10"/>
      <c r="R549" s="10"/>
      <c r="S549" s="10"/>
      <c r="T549" s="10"/>
      <c r="U549" s="10"/>
      <c r="V549" s="10"/>
      <c r="W549" s="10"/>
      <c r="X549" s="10"/>
      <c r="Y549" s="10"/>
      <c r="Z549" s="10"/>
      <c r="AA549" s="10"/>
      <c r="AB549" s="10"/>
      <c r="AC549" s="10"/>
    </row>
    <row r="550" spans="14:29" x14ac:dyDescent="0.3">
      <c r="N550" s="10"/>
      <c r="O550" s="10"/>
      <c r="P550" s="10"/>
      <c r="Q550" s="10"/>
      <c r="R550" s="10"/>
      <c r="S550" s="10"/>
      <c r="T550" s="10"/>
      <c r="U550" s="10"/>
      <c r="V550" s="10"/>
      <c r="W550" s="10"/>
      <c r="X550" s="10"/>
      <c r="Y550" s="10"/>
      <c r="Z550" s="10"/>
      <c r="AA550" s="10"/>
      <c r="AB550" s="10"/>
      <c r="AC550" s="10"/>
    </row>
    <row r="551" spans="14:29" x14ac:dyDescent="0.3">
      <c r="N551" s="10"/>
      <c r="O551" s="10"/>
      <c r="P551" s="10"/>
      <c r="Q551" s="10"/>
      <c r="R551" s="10"/>
      <c r="S551" s="10"/>
      <c r="T551" s="10"/>
      <c r="U551" s="10"/>
      <c r="V551" s="10"/>
      <c r="W551" s="10"/>
      <c r="X551" s="10"/>
      <c r="Y551" s="10"/>
      <c r="Z551" s="10"/>
      <c r="AA551" s="10"/>
      <c r="AB551" s="10"/>
      <c r="AC551" s="10"/>
    </row>
    <row r="552" spans="14:29" x14ac:dyDescent="0.3">
      <c r="N552" s="10"/>
      <c r="O552" s="10"/>
      <c r="P552" s="10"/>
      <c r="Q552" s="10"/>
      <c r="R552" s="10"/>
      <c r="S552" s="10"/>
      <c r="T552" s="10"/>
      <c r="U552" s="10"/>
      <c r="V552" s="10"/>
      <c r="W552" s="10"/>
      <c r="X552" s="10"/>
      <c r="Y552" s="10"/>
      <c r="Z552" s="10"/>
      <c r="AA552" s="10"/>
      <c r="AB552" s="10"/>
      <c r="AC552" s="10"/>
    </row>
    <row r="553" spans="14:29" x14ac:dyDescent="0.3">
      <c r="N553" s="10"/>
      <c r="O553" s="10"/>
      <c r="P553" s="10"/>
      <c r="Q553" s="10"/>
      <c r="R553" s="10"/>
      <c r="S553" s="10"/>
      <c r="T553" s="10"/>
      <c r="U553" s="10"/>
      <c r="V553" s="10"/>
      <c r="W553" s="10"/>
      <c r="X553" s="10"/>
      <c r="Y553" s="10"/>
      <c r="Z553" s="10"/>
      <c r="AA553" s="10"/>
      <c r="AB553" s="10"/>
      <c r="AC553" s="10"/>
    </row>
    <row r="554" spans="14:29" x14ac:dyDescent="0.3">
      <c r="N554" s="10"/>
      <c r="O554" s="10"/>
      <c r="P554" s="10"/>
      <c r="Q554" s="10"/>
      <c r="R554" s="10"/>
      <c r="S554" s="10"/>
      <c r="T554" s="10"/>
      <c r="U554" s="10"/>
      <c r="V554" s="10"/>
      <c r="W554" s="10"/>
      <c r="X554" s="10"/>
      <c r="Y554" s="10"/>
      <c r="Z554" s="10"/>
      <c r="AA554" s="10"/>
      <c r="AB554" s="10"/>
      <c r="AC554" s="10"/>
    </row>
    <row r="555" spans="14:29" x14ac:dyDescent="0.3">
      <c r="N555" s="10"/>
      <c r="O555" s="10"/>
      <c r="P555" s="10"/>
      <c r="Q555" s="10"/>
      <c r="R555" s="10"/>
      <c r="S555" s="10"/>
      <c r="T555" s="10"/>
      <c r="U555" s="10"/>
      <c r="V555" s="10"/>
      <c r="W555" s="10"/>
      <c r="X555" s="10"/>
      <c r="Y555" s="10"/>
      <c r="Z555" s="10"/>
      <c r="AA555" s="10"/>
      <c r="AB555" s="10"/>
      <c r="AC555" s="10"/>
    </row>
    <row r="556" spans="14:29" x14ac:dyDescent="0.3">
      <c r="N556" s="10"/>
      <c r="O556" s="10"/>
      <c r="P556" s="10"/>
      <c r="Q556" s="10"/>
      <c r="R556" s="10"/>
      <c r="S556" s="10"/>
      <c r="T556" s="10"/>
      <c r="U556" s="10"/>
      <c r="V556" s="10"/>
      <c r="W556" s="10"/>
      <c r="X556" s="10"/>
      <c r="Y556" s="10"/>
      <c r="Z556" s="10"/>
      <c r="AA556" s="10"/>
      <c r="AB556" s="10"/>
      <c r="AC556" s="10"/>
    </row>
    <row r="557" spans="14:29" x14ac:dyDescent="0.3">
      <c r="N557" s="10"/>
      <c r="O557" s="10"/>
      <c r="P557" s="10"/>
      <c r="Q557" s="10"/>
      <c r="R557" s="10"/>
      <c r="S557" s="10"/>
      <c r="T557" s="10"/>
      <c r="U557" s="10"/>
      <c r="V557" s="10"/>
      <c r="W557" s="10"/>
      <c r="X557" s="10"/>
      <c r="Y557" s="10"/>
      <c r="Z557" s="10"/>
      <c r="AA557" s="10"/>
      <c r="AB557" s="10"/>
      <c r="AC557" s="10"/>
    </row>
    <row r="558" spans="14:29" x14ac:dyDescent="0.3">
      <c r="N558" s="10"/>
      <c r="O558" s="10"/>
      <c r="P558" s="10"/>
      <c r="Q558" s="10"/>
      <c r="R558" s="10"/>
      <c r="S558" s="10"/>
      <c r="T558" s="10"/>
      <c r="U558" s="10"/>
      <c r="V558" s="10"/>
      <c r="W558" s="10"/>
      <c r="X558" s="10"/>
      <c r="Y558" s="10"/>
      <c r="Z558" s="10"/>
      <c r="AA558" s="10"/>
      <c r="AB558" s="10"/>
      <c r="AC558" s="10"/>
    </row>
    <row r="559" spans="14:29" x14ac:dyDescent="0.3">
      <c r="N559" s="10"/>
      <c r="O559" s="10"/>
      <c r="P559" s="10"/>
      <c r="Q559" s="10"/>
      <c r="R559" s="10"/>
      <c r="S559" s="10"/>
      <c r="T559" s="10"/>
      <c r="U559" s="10"/>
      <c r="V559" s="10"/>
      <c r="W559" s="10"/>
      <c r="X559" s="10"/>
      <c r="Y559" s="10"/>
      <c r="Z559" s="10"/>
      <c r="AA559" s="10"/>
      <c r="AB559" s="10"/>
      <c r="AC559" s="10"/>
    </row>
    <row r="560" spans="14:29" x14ac:dyDescent="0.3">
      <c r="N560" s="10"/>
      <c r="O560" s="10"/>
      <c r="P560" s="10"/>
      <c r="Q560" s="10"/>
      <c r="R560" s="10"/>
      <c r="S560" s="10"/>
      <c r="T560" s="10"/>
      <c r="U560" s="10"/>
      <c r="V560" s="10"/>
      <c r="W560" s="10"/>
      <c r="X560" s="10"/>
      <c r="Y560" s="10"/>
      <c r="Z560" s="10"/>
      <c r="AA560" s="10"/>
      <c r="AB560" s="10"/>
      <c r="AC560" s="10"/>
    </row>
    <row r="561" spans="14:29" x14ac:dyDescent="0.3">
      <c r="N561" s="10"/>
      <c r="O561" s="10"/>
      <c r="P561" s="10"/>
      <c r="Q561" s="10"/>
      <c r="R561" s="10"/>
      <c r="S561" s="10"/>
      <c r="T561" s="10"/>
      <c r="U561" s="10"/>
      <c r="V561" s="10"/>
      <c r="W561" s="10"/>
      <c r="X561" s="10"/>
      <c r="Y561" s="10"/>
      <c r="Z561" s="10"/>
      <c r="AA561" s="10"/>
      <c r="AB561" s="10"/>
      <c r="AC561" s="10"/>
    </row>
    <row r="562" spans="14:29" x14ac:dyDescent="0.3">
      <c r="N562" s="10"/>
      <c r="O562" s="10"/>
      <c r="P562" s="10"/>
      <c r="Q562" s="10"/>
      <c r="R562" s="10"/>
      <c r="S562" s="10"/>
      <c r="T562" s="10"/>
      <c r="U562" s="10"/>
      <c r="V562" s="10"/>
      <c r="W562" s="10"/>
      <c r="X562" s="10"/>
      <c r="Y562" s="10"/>
      <c r="Z562" s="10"/>
      <c r="AA562" s="10"/>
      <c r="AB562" s="10"/>
      <c r="AC562" s="10"/>
    </row>
    <row r="563" spans="14:29" x14ac:dyDescent="0.3">
      <c r="N563" s="10"/>
      <c r="O563" s="10"/>
      <c r="P563" s="10"/>
      <c r="Q563" s="10"/>
      <c r="R563" s="10"/>
      <c r="S563" s="10"/>
      <c r="T563" s="10"/>
      <c r="U563" s="10"/>
      <c r="V563" s="10"/>
      <c r="W563" s="10"/>
      <c r="X563" s="10"/>
      <c r="Y563" s="10"/>
      <c r="Z563" s="10"/>
      <c r="AA563" s="10"/>
      <c r="AB563" s="10"/>
      <c r="AC563" s="10"/>
    </row>
    <row r="564" spans="14:29" x14ac:dyDescent="0.3">
      <c r="N564" s="10"/>
      <c r="O564" s="10"/>
      <c r="P564" s="10"/>
      <c r="Q564" s="10"/>
      <c r="R564" s="10"/>
      <c r="S564" s="10"/>
      <c r="T564" s="10"/>
      <c r="U564" s="10"/>
      <c r="V564" s="10"/>
      <c r="W564" s="10"/>
      <c r="X564" s="10"/>
      <c r="Y564" s="10"/>
      <c r="Z564" s="10"/>
      <c r="AA564" s="10"/>
      <c r="AB564" s="10"/>
      <c r="AC564" s="10"/>
    </row>
    <row r="565" spans="14:29" x14ac:dyDescent="0.3">
      <c r="N565" s="10"/>
      <c r="O565" s="10"/>
      <c r="P565" s="10"/>
      <c r="Q565" s="10"/>
      <c r="R565" s="10"/>
      <c r="S565" s="10"/>
      <c r="T565" s="10"/>
      <c r="U565" s="10"/>
      <c r="V565" s="10"/>
      <c r="W565" s="10"/>
      <c r="X565" s="10"/>
      <c r="Y565" s="10"/>
      <c r="Z565" s="10"/>
      <c r="AA565" s="10"/>
      <c r="AB565" s="10"/>
      <c r="AC565" s="10"/>
    </row>
    <row r="566" spans="14:29" x14ac:dyDescent="0.3">
      <c r="N566" s="10"/>
      <c r="O566" s="10"/>
      <c r="P566" s="10"/>
      <c r="Q566" s="10"/>
      <c r="R566" s="10"/>
      <c r="S566" s="10"/>
      <c r="T566" s="10"/>
      <c r="U566" s="10"/>
      <c r="V566" s="10"/>
      <c r="W566" s="10"/>
      <c r="X566" s="10"/>
      <c r="Y566" s="10"/>
      <c r="Z566" s="10"/>
      <c r="AA566" s="10"/>
      <c r="AB566" s="10"/>
      <c r="AC566" s="10"/>
    </row>
    <row r="567" spans="14:29" x14ac:dyDescent="0.3">
      <c r="N567" s="10"/>
      <c r="O567" s="10"/>
      <c r="P567" s="10"/>
      <c r="Q567" s="10"/>
      <c r="R567" s="10"/>
      <c r="S567" s="10"/>
      <c r="T567" s="10"/>
      <c r="U567" s="10"/>
      <c r="V567" s="10"/>
      <c r="W567" s="10"/>
      <c r="X567" s="10"/>
      <c r="Y567" s="10"/>
      <c r="Z567" s="10"/>
      <c r="AA567" s="10"/>
      <c r="AB567" s="10"/>
      <c r="AC567" s="10"/>
    </row>
    <row r="568" spans="14:29" x14ac:dyDescent="0.3">
      <c r="N568" s="10"/>
      <c r="O568" s="10"/>
      <c r="P568" s="10"/>
      <c r="Q568" s="10"/>
      <c r="R568" s="10"/>
      <c r="S568" s="10"/>
      <c r="T568" s="10"/>
      <c r="U568" s="10"/>
      <c r="V568" s="10"/>
      <c r="W568" s="10"/>
      <c r="X568" s="10"/>
      <c r="Y568" s="10"/>
      <c r="Z568" s="10"/>
      <c r="AA568" s="10"/>
      <c r="AB568" s="10"/>
      <c r="AC568" s="10"/>
    </row>
    <row r="569" spans="14:29" x14ac:dyDescent="0.3">
      <c r="N569" s="10"/>
      <c r="O569" s="10"/>
      <c r="P569" s="10"/>
      <c r="Q569" s="10"/>
      <c r="R569" s="10"/>
      <c r="S569" s="10"/>
      <c r="T569" s="10"/>
      <c r="U569" s="10"/>
      <c r="V569" s="10"/>
      <c r="W569" s="10"/>
      <c r="X569" s="10"/>
      <c r="Y569" s="10"/>
      <c r="Z569" s="10"/>
      <c r="AA569" s="10"/>
      <c r="AB569" s="10"/>
      <c r="AC569" s="10"/>
    </row>
    <row r="570" spans="14:29" x14ac:dyDescent="0.3">
      <c r="N570" s="10"/>
      <c r="O570" s="10"/>
      <c r="P570" s="10"/>
      <c r="Q570" s="10"/>
      <c r="R570" s="10"/>
      <c r="S570" s="10"/>
      <c r="T570" s="10"/>
      <c r="U570" s="10"/>
      <c r="V570" s="10"/>
      <c r="W570" s="10"/>
      <c r="X570" s="10"/>
      <c r="Y570" s="10"/>
      <c r="Z570" s="10"/>
      <c r="AA570" s="10"/>
      <c r="AB570" s="10"/>
      <c r="AC570" s="10"/>
    </row>
    <row r="571" spans="14:29" x14ac:dyDescent="0.3">
      <c r="N571" s="10"/>
      <c r="O571" s="10"/>
      <c r="P571" s="10"/>
      <c r="Q571" s="10"/>
      <c r="R571" s="10"/>
      <c r="S571" s="10"/>
      <c r="T571" s="10"/>
      <c r="U571" s="10"/>
      <c r="V571" s="10"/>
      <c r="W571" s="10"/>
      <c r="X571" s="10"/>
      <c r="Y571" s="10"/>
      <c r="Z571" s="10"/>
      <c r="AA571" s="10"/>
      <c r="AB571" s="10"/>
      <c r="AC571" s="10"/>
    </row>
    <row r="572" spans="14:29" x14ac:dyDescent="0.3">
      <c r="N572" s="10"/>
      <c r="O572" s="10"/>
      <c r="P572" s="10"/>
      <c r="Q572" s="10"/>
      <c r="R572" s="10"/>
      <c r="S572" s="10"/>
      <c r="T572" s="10"/>
      <c r="U572" s="10"/>
      <c r="V572" s="10"/>
      <c r="W572" s="10"/>
      <c r="X572" s="10"/>
      <c r="Y572" s="10"/>
      <c r="Z572" s="10"/>
      <c r="AA572" s="10"/>
      <c r="AB572" s="10"/>
      <c r="AC572" s="10"/>
    </row>
    <row r="573" spans="14:29" x14ac:dyDescent="0.3">
      <c r="N573" s="10"/>
      <c r="O573" s="10"/>
      <c r="P573" s="10"/>
      <c r="Q573" s="10"/>
      <c r="R573" s="10"/>
      <c r="S573" s="10"/>
      <c r="T573" s="10"/>
      <c r="U573" s="10"/>
      <c r="V573" s="10"/>
      <c r="W573" s="10"/>
      <c r="X573" s="10"/>
      <c r="Y573" s="10"/>
      <c r="Z573" s="10"/>
      <c r="AA573" s="10"/>
      <c r="AB573" s="10"/>
      <c r="AC573" s="10"/>
    </row>
    <row r="574" spans="14:29" x14ac:dyDescent="0.3">
      <c r="N574" s="10"/>
      <c r="O574" s="10"/>
      <c r="P574" s="10"/>
      <c r="Q574" s="10"/>
      <c r="R574" s="10"/>
      <c r="S574" s="10"/>
      <c r="T574" s="10"/>
      <c r="U574" s="10"/>
      <c r="V574" s="10"/>
      <c r="W574" s="10"/>
      <c r="X574" s="10"/>
      <c r="Y574" s="10"/>
      <c r="Z574" s="10"/>
      <c r="AA574" s="10"/>
      <c r="AB574" s="10"/>
      <c r="AC574" s="10"/>
    </row>
    <row r="575" spans="14:29" x14ac:dyDescent="0.3">
      <c r="N575" s="10"/>
      <c r="O575" s="10"/>
      <c r="P575" s="10"/>
      <c r="Q575" s="10"/>
      <c r="R575" s="10"/>
      <c r="S575" s="10"/>
      <c r="T575" s="10"/>
      <c r="U575" s="10"/>
      <c r="V575" s="10"/>
      <c r="W575" s="10"/>
      <c r="X575" s="10"/>
      <c r="Y575" s="10"/>
      <c r="Z575" s="10"/>
      <c r="AA575" s="10"/>
      <c r="AB575" s="10"/>
      <c r="AC575" s="10"/>
    </row>
    <row r="576" spans="14:29" x14ac:dyDescent="0.3">
      <c r="N576" s="10"/>
      <c r="O576" s="10"/>
      <c r="P576" s="10"/>
      <c r="Q576" s="10"/>
      <c r="R576" s="10"/>
      <c r="S576" s="10"/>
      <c r="T576" s="10"/>
      <c r="U576" s="10"/>
      <c r="V576" s="10"/>
      <c r="W576" s="10"/>
      <c r="X576" s="10"/>
      <c r="Y576" s="10"/>
      <c r="Z576" s="10"/>
      <c r="AA576" s="10"/>
      <c r="AB576" s="10"/>
      <c r="AC576" s="10"/>
    </row>
    <row r="577" spans="14:29" x14ac:dyDescent="0.3">
      <c r="N577" s="10"/>
      <c r="O577" s="10"/>
      <c r="P577" s="10"/>
      <c r="Q577" s="10"/>
      <c r="R577" s="10"/>
      <c r="S577" s="10"/>
      <c r="T577" s="10"/>
      <c r="U577" s="10"/>
      <c r="V577" s="10"/>
      <c r="W577" s="10"/>
      <c r="X577" s="10"/>
      <c r="Y577" s="10"/>
      <c r="Z577" s="10"/>
      <c r="AA577" s="10"/>
      <c r="AB577" s="10"/>
      <c r="AC577" s="10"/>
    </row>
    <row r="578" spans="14:29" x14ac:dyDescent="0.3">
      <c r="N578" s="10"/>
      <c r="O578" s="10"/>
      <c r="P578" s="10"/>
      <c r="Q578" s="10"/>
      <c r="R578" s="10"/>
      <c r="S578" s="10"/>
      <c r="T578" s="10"/>
      <c r="U578" s="10"/>
      <c r="V578" s="10"/>
      <c r="W578" s="10"/>
      <c r="X578" s="10"/>
      <c r="Y578" s="10"/>
      <c r="Z578" s="10"/>
      <c r="AA578" s="10"/>
      <c r="AB578" s="10"/>
      <c r="AC578" s="10"/>
    </row>
    <row r="579" spans="14:29" x14ac:dyDescent="0.3">
      <c r="N579" s="10"/>
      <c r="O579" s="10"/>
      <c r="P579" s="10"/>
      <c r="Q579" s="10"/>
      <c r="R579" s="10"/>
      <c r="S579" s="10"/>
      <c r="T579" s="10"/>
      <c r="U579" s="10"/>
      <c r="V579" s="10"/>
      <c r="W579" s="10"/>
      <c r="X579" s="10"/>
      <c r="Y579" s="10"/>
      <c r="Z579" s="10"/>
      <c r="AA579" s="10"/>
      <c r="AB579" s="10"/>
      <c r="AC579" s="10"/>
    </row>
    <row r="580" spans="14:29" x14ac:dyDescent="0.3">
      <c r="N580" s="10"/>
      <c r="O580" s="10"/>
      <c r="P580" s="10"/>
      <c r="Q580" s="10"/>
      <c r="R580" s="10"/>
      <c r="S580" s="10"/>
      <c r="T580" s="10"/>
      <c r="U580" s="10"/>
      <c r="V580" s="10"/>
      <c r="W580" s="10"/>
      <c r="X580" s="10"/>
      <c r="Y580" s="10"/>
      <c r="Z580" s="10"/>
      <c r="AA580" s="10"/>
      <c r="AB580" s="10"/>
      <c r="AC580" s="10"/>
    </row>
    <row r="581" spans="14:29" x14ac:dyDescent="0.3">
      <c r="N581" s="10"/>
      <c r="O581" s="10"/>
      <c r="P581" s="10"/>
      <c r="Q581" s="10"/>
      <c r="R581" s="10"/>
      <c r="S581" s="10"/>
      <c r="T581" s="10"/>
      <c r="U581" s="10"/>
      <c r="V581" s="10"/>
      <c r="W581" s="10"/>
      <c r="X581" s="10"/>
      <c r="Y581" s="10"/>
      <c r="Z581" s="10"/>
      <c r="AA581" s="10"/>
      <c r="AB581" s="10"/>
      <c r="AC581" s="10"/>
    </row>
    <row r="582" spans="14:29" x14ac:dyDescent="0.3">
      <c r="N582" s="10"/>
      <c r="O582" s="10"/>
      <c r="P582" s="10"/>
      <c r="Q582" s="10"/>
      <c r="R582" s="10"/>
      <c r="S582" s="10"/>
      <c r="T582" s="10"/>
      <c r="U582" s="10"/>
      <c r="V582" s="10"/>
      <c r="W582" s="10"/>
      <c r="X582" s="10"/>
      <c r="Y582" s="10"/>
      <c r="Z582" s="10"/>
      <c r="AA582" s="10"/>
      <c r="AB582" s="10"/>
      <c r="AC582" s="10"/>
    </row>
    <row r="583" spans="14:29" x14ac:dyDescent="0.3">
      <c r="N583" s="10"/>
      <c r="O583" s="10"/>
      <c r="P583" s="10"/>
      <c r="Q583" s="10"/>
      <c r="R583" s="10"/>
      <c r="S583" s="10"/>
      <c r="T583" s="10"/>
      <c r="U583" s="10"/>
      <c r="V583" s="10"/>
      <c r="W583" s="10"/>
      <c r="X583" s="10"/>
      <c r="Y583" s="10"/>
      <c r="Z583" s="10"/>
      <c r="AA583" s="10"/>
      <c r="AB583" s="10"/>
      <c r="AC583" s="10"/>
    </row>
    <row r="584" spans="14:29" x14ac:dyDescent="0.3">
      <c r="N584" s="10"/>
      <c r="O584" s="10"/>
      <c r="P584" s="10"/>
      <c r="Q584" s="10"/>
      <c r="R584" s="10"/>
      <c r="S584" s="10"/>
      <c r="T584" s="10"/>
      <c r="U584" s="10"/>
      <c r="V584" s="10"/>
      <c r="W584" s="10"/>
      <c r="X584" s="10"/>
      <c r="Y584" s="10"/>
      <c r="Z584" s="10"/>
      <c r="AA584" s="10"/>
      <c r="AB584" s="10"/>
      <c r="AC584" s="10"/>
    </row>
    <row r="585" spans="14:29" x14ac:dyDescent="0.3">
      <c r="N585" s="10"/>
      <c r="O585" s="10"/>
      <c r="P585" s="10"/>
      <c r="Q585" s="10"/>
      <c r="R585" s="10"/>
      <c r="S585" s="10"/>
      <c r="T585" s="10"/>
      <c r="U585" s="10"/>
      <c r="V585" s="10"/>
      <c r="W585" s="10"/>
      <c r="X585" s="10"/>
      <c r="Y585" s="10"/>
      <c r="Z585" s="10"/>
      <c r="AA585" s="10"/>
      <c r="AB585" s="10"/>
      <c r="AC585" s="10"/>
    </row>
    <row r="586" spans="14:29" x14ac:dyDescent="0.3">
      <c r="N586" s="10"/>
      <c r="O586" s="10"/>
      <c r="P586" s="10"/>
      <c r="Q586" s="10"/>
      <c r="R586" s="10"/>
      <c r="S586" s="10"/>
      <c r="T586" s="10"/>
      <c r="U586" s="10"/>
      <c r="V586" s="10"/>
      <c r="W586" s="10"/>
      <c r="X586" s="10"/>
      <c r="Y586" s="10"/>
      <c r="Z586" s="10"/>
      <c r="AA586" s="10"/>
      <c r="AB586" s="10"/>
      <c r="AC586" s="10"/>
    </row>
    <row r="587" spans="14:29" x14ac:dyDescent="0.3">
      <c r="N587" s="10"/>
      <c r="O587" s="10"/>
      <c r="P587" s="10"/>
      <c r="Q587" s="10"/>
      <c r="R587" s="10"/>
      <c r="S587" s="10"/>
      <c r="T587" s="10"/>
      <c r="U587" s="10"/>
      <c r="V587" s="10"/>
      <c r="W587" s="10"/>
      <c r="X587" s="10"/>
      <c r="Y587" s="10"/>
      <c r="Z587" s="10"/>
      <c r="AA587" s="10"/>
      <c r="AB587" s="10"/>
      <c r="AC587" s="10"/>
    </row>
    <row r="588" spans="14:29" x14ac:dyDescent="0.3">
      <c r="N588" s="10"/>
      <c r="O588" s="10"/>
      <c r="P588" s="10"/>
      <c r="Q588" s="10"/>
      <c r="R588" s="10"/>
      <c r="S588" s="10"/>
      <c r="T588" s="10"/>
      <c r="U588" s="10"/>
      <c r="V588" s="10"/>
      <c r="W588" s="10"/>
      <c r="X588" s="10"/>
      <c r="Y588" s="10"/>
      <c r="Z588" s="10"/>
      <c r="AA588" s="10"/>
      <c r="AB588" s="10"/>
      <c r="AC588" s="10"/>
    </row>
    <row r="589" spans="14:29" x14ac:dyDescent="0.3">
      <c r="N589" s="10"/>
      <c r="O589" s="10"/>
      <c r="P589" s="10"/>
      <c r="Q589" s="10"/>
      <c r="R589" s="10"/>
      <c r="S589" s="10"/>
      <c r="T589" s="10"/>
      <c r="U589" s="10"/>
      <c r="V589" s="10"/>
      <c r="W589" s="10"/>
      <c r="X589" s="10"/>
      <c r="Y589" s="10"/>
      <c r="Z589" s="10"/>
      <c r="AA589" s="10"/>
      <c r="AB589" s="10"/>
      <c r="AC589" s="10"/>
    </row>
    <row r="590" spans="14:29" x14ac:dyDescent="0.3">
      <c r="N590" s="10"/>
      <c r="O590" s="10"/>
      <c r="P590" s="10"/>
      <c r="Q590" s="10"/>
      <c r="R590" s="10"/>
      <c r="S590" s="10"/>
      <c r="T590" s="10"/>
      <c r="U590" s="10"/>
      <c r="V590" s="10"/>
      <c r="W590" s="10"/>
      <c r="X590" s="10"/>
      <c r="Y590" s="10"/>
      <c r="Z590" s="10"/>
      <c r="AA590" s="10"/>
      <c r="AB590" s="10"/>
      <c r="AC590" s="10"/>
    </row>
    <row r="591" spans="14:29" x14ac:dyDescent="0.3">
      <c r="N591" s="10"/>
      <c r="O591" s="10"/>
      <c r="P591" s="10"/>
      <c r="Q591" s="10"/>
      <c r="R591" s="10"/>
      <c r="S591" s="10"/>
      <c r="T591" s="10"/>
      <c r="U591" s="10"/>
      <c r="V591" s="10"/>
      <c r="W591" s="10"/>
      <c r="X591" s="10"/>
      <c r="Y591" s="10"/>
      <c r="Z591" s="10"/>
      <c r="AA591" s="10"/>
      <c r="AB591" s="10"/>
      <c r="AC591" s="10"/>
    </row>
    <row r="592" spans="14:29" x14ac:dyDescent="0.3">
      <c r="N592" s="10"/>
      <c r="O592" s="10"/>
      <c r="P592" s="10"/>
      <c r="Q592" s="10"/>
      <c r="R592" s="10"/>
      <c r="S592" s="10"/>
      <c r="T592" s="10"/>
      <c r="U592" s="10"/>
      <c r="V592" s="10"/>
      <c r="W592" s="10"/>
      <c r="X592" s="10"/>
      <c r="Y592" s="10"/>
      <c r="Z592" s="10"/>
      <c r="AA592" s="10"/>
      <c r="AB592" s="10"/>
      <c r="AC592" s="10"/>
    </row>
    <row r="593" spans="14:29" x14ac:dyDescent="0.3">
      <c r="N593" s="10"/>
      <c r="O593" s="10"/>
      <c r="P593" s="10"/>
      <c r="Q593" s="10"/>
      <c r="R593" s="10"/>
      <c r="S593" s="10"/>
      <c r="T593" s="10"/>
      <c r="U593" s="10"/>
      <c r="V593" s="10"/>
      <c r="W593" s="10"/>
      <c r="X593" s="10"/>
      <c r="Y593" s="10"/>
      <c r="Z593" s="10"/>
      <c r="AA593" s="10"/>
      <c r="AB593" s="10"/>
      <c r="AC593" s="10"/>
    </row>
    <row r="594" spans="14:29" x14ac:dyDescent="0.3">
      <c r="N594" s="10"/>
      <c r="O594" s="10"/>
      <c r="P594" s="10"/>
      <c r="Q594" s="10"/>
      <c r="R594" s="10"/>
      <c r="S594" s="10"/>
      <c r="T594" s="10"/>
      <c r="U594" s="10"/>
      <c r="V594" s="10"/>
      <c r="W594" s="10"/>
      <c r="X594" s="10"/>
      <c r="Y594" s="10"/>
      <c r="Z594" s="10"/>
      <c r="AA594" s="10"/>
      <c r="AB594" s="10"/>
      <c r="AC594" s="10"/>
    </row>
    <row r="595" spans="14:29" x14ac:dyDescent="0.3">
      <c r="N595" s="10"/>
      <c r="O595" s="10"/>
      <c r="P595" s="10"/>
      <c r="Q595" s="10"/>
      <c r="R595" s="10"/>
      <c r="S595" s="10"/>
      <c r="T595" s="10"/>
      <c r="U595" s="10"/>
      <c r="V595" s="10"/>
      <c r="W595" s="10"/>
      <c r="X595" s="10"/>
      <c r="Y595" s="10"/>
      <c r="Z595" s="10"/>
      <c r="AA595" s="10"/>
      <c r="AB595" s="10"/>
      <c r="AC595" s="10"/>
    </row>
    <row r="596" spans="14:29" x14ac:dyDescent="0.3">
      <c r="N596" s="10"/>
      <c r="O596" s="10"/>
      <c r="P596" s="10"/>
      <c r="Q596" s="10"/>
      <c r="R596" s="10"/>
      <c r="S596" s="10"/>
      <c r="T596" s="10"/>
      <c r="U596" s="10"/>
      <c r="V596" s="10"/>
      <c r="W596" s="10"/>
      <c r="X596" s="10"/>
      <c r="Y596" s="10"/>
      <c r="Z596" s="10"/>
      <c r="AA596" s="10"/>
      <c r="AB596" s="10"/>
      <c r="AC596" s="10"/>
    </row>
    <row r="597" spans="14:29" x14ac:dyDescent="0.3">
      <c r="N597" s="10"/>
      <c r="O597" s="10"/>
      <c r="P597" s="10"/>
      <c r="Q597" s="10"/>
      <c r="R597" s="10"/>
      <c r="S597" s="10"/>
      <c r="T597" s="10"/>
      <c r="U597" s="10"/>
      <c r="V597" s="10"/>
      <c r="W597" s="10"/>
      <c r="X597" s="10"/>
      <c r="Y597" s="10"/>
      <c r="Z597" s="10"/>
      <c r="AA597" s="10"/>
      <c r="AB597" s="10"/>
      <c r="AC597" s="10"/>
    </row>
    <row r="598" spans="14:29" x14ac:dyDescent="0.3">
      <c r="N598" s="10"/>
      <c r="O598" s="10"/>
      <c r="P598" s="10"/>
      <c r="Q598" s="10"/>
      <c r="R598" s="10"/>
      <c r="S598" s="10"/>
      <c r="T598" s="10"/>
      <c r="U598" s="10"/>
      <c r="V598" s="10"/>
      <c r="W598" s="10"/>
      <c r="X598" s="10"/>
      <c r="Y598" s="10"/>
      <c r="Z598" s="10"/>
      <c r="AA598" s="10"/>
      <c r="AB598" s="10"/>
      <c r="AC598" s="10"/>
    </row>
    <row r="599" spans="14:29" x14ac:dyDescent="0.3">
      <c r="N599" s="10"/>
      <c r="O599" s="10"/>
      <c r="P599" s="10"/>
      <c r="Q599" s="10"/>
      <c r="R599" s="10"/>
      <c r="S599" s="10"/>
      <c r="T599" s="10"/>
      <c r="U599" s="10"/>
      <c r="V599" s="10"/>
      <c r="W599" s="10"/>
      <c r="X599" s="10"/>
      <c r="Y599" s="10"/>
      <c r="Z599" s="10"/>
      <c r="AA599" s="10"/>
      <c r="AB599" s="10"/>
      <c r="AC599" s="10"/>
    </row>
    <row r="600" spans="14:29" x14ac:dyDescent="0.3">
      <c r="N600" s="10"/>
      <c r="O600" s="10"/>
      <c r="P600" s="10"/>
      <c r="Q600" s="10"/>
      <c r="R600" s="10"/>
      <c r="S600" s="10"/>
      <c r="T600" s="10"/>
      <c r="U600" s="10"/>
      <c r="V600" s="10"/>
      <c r="W600" s="10"/>
      <c r="X600" s="10"/>
      <c r="Y600" s="10"/>
      <c r="Z600" s="10"/>
      <c r="AA600" s="10"/>
      <c r="AB600" s="10"/>
      <c r="AC600" s="10"/>
    </row>
    <row r="601" spans="14:29" x14ac:dyDescent="0.3">
      <c r="N601" s="10"/>
      <c r="O601" s="10"/>
      <c r="P601" s="10"/>
      <c r="Q601" s="10"/>
      <c r="R601" s="10"/>
      <c r="S601" s="10"/>
      <c r="T601" s="10"/>
      <c r="U601" s="10"/>
      <c r="V601" s="10"/>
      <c r="W601" s="10"/>
      <c r="X601" s="10"/>
      <c r="Y601" s="10"/>
      <c r="Z601" s="10"/>
      <c r="AA601" s="10"/>
      <c r="AB601" s="10"/>
      <c r="AC601" s="10"/>
    </row>
    <row r="602" spans="14:29" x14ac:dyDescent="0.3">
      <c r="N602" s="10"/>
      <c r="O602" s="10"/>
      <c r="P602" s="10"/>
      <c r="Q602" s="10"/>
      <c r="R602" s="10"/>
      <c r="S602" s="10"/>
      <c r="T602" s="10"/>
      <c r="U602" s="10"/>
      <c r="V602" s="10"/>
      <c r="W602" s="10"/>
      <c r="X602" s="10"/>
      <c r="Y602" s="10"/>
      <c r="Z602" s="10"/>
      <c r="AA602" s="10"/>
      <c r="AB602" s="10"/>
      <c r="AC602" s="10"/>
    </row>
    <row r="603" spans="14:29" x14ac:dyDescent="0.3">
      <c r="N603" s="10"/>
      <c r="O603" s="10"/>
      <c r="P603" s="10"/>
      <c r="Q603" s="10"/>
      <c r="R603" s="10"/>
      <c r="S603" s="10"/>
      <c r="T603" s="10"/>
      <c r="U603" s="10"/>
      <c r="V603" s="10"/>
      <c r="W603" s="10"/>
      <c r="X603" s="10"/>
      <c r="Y603" s="10"/>
      <c r="Z603" s="10"/>
      <c r="AA603" s="10"/>
      <c r="AB603" s="10"/>
      <c r="AC603" s="10"/>
    </row>
    <row r="604" spans="14:29" x14ac:dyDescent="0.3">
      <c r="N604" s="10"/>
      <c r="O604" s="10"/>
      <c r="P604" s="10"/>
      <c r="Q604" s="10"/>
      <c r="R604" s="10"/>
      <c r="S604" s="10"/>
      <c r="T604" s="10"/>
      <c r="U604" s="10"/>
      <c r="V604" s="10"/>
      <c r="W604" s="10"/>
      <c r="X604" s="10"/>
      <c r="Y604" s="10"/>
      <c r="Z604" s="10"/>
      <c r="AA604" s="10"/>
      <c r="AB604" s="10"/>
      <c r="AC604" s="10"/>
    </row>
    <row r="605" spans="14:29" x14ac:dyDescent="0.3">
      <c r="N605" s="10"/>
      <c r="O605" s="10"/>
      <c r="P605" s="10"/>
      <c r="Q605" s="10"/>
      <c r="R605" s="10"/>
      <c r="S605" s="10"/>
      <c r="T605" s="10"/>
      <c r="U605" s="10"/>
      <c r="V605" s="10"/>
      <c r="W605" s="10"/>
      <c r="X605" s="10"/>
      <c r="Y605" s="10"/>
      <c r="Z605" s="10"/>
      <c r="AA605" s="10"/>
      <c r="AB605" s="10"/>
      <c r="AC605" s="10"/>
    </row>
    <row r="606" spans="14:29" x14ac:dyDescent="0.3">
      <c r="N606" s="10"/>
      <c r="O606" s="10"/>
      <c r="P606" s="10"/>
      <c r="Q606" s="10"/>
      <c r="R606" s="10"/>
      <c r="S606" s="10"/>
      <c r="T606" s="10"/>
      <c r="U606" s="10"/>
      <c r="V606" s="10"/>
      <c r="W606" s="10"/>
      <c r="X606" s="10"/>
      <c r="Y606" s="10"/>
      <c r="Z606" s="10"/>
      <c r="AA606" s="10"/>
      <c r="AB606" s="10"/>
      <c r="AC606" s="10"/>
    </row>
    <row r="607" spans="14:29" x14ac:dyDescent="0.3">
      <c r="N607" s="10"/>
      <c r="O607" s="10"/>
      <c r="P607" s="10"/>
      <c r="Q607" s="10"/>
      <c r="R607" s="10"/>
      <c r="S607" s="10"/>
      <c r="T607" s="10"/>
      <c r="U607" s="10"/>
      <c r="V607" s="10"/>
      <c r="W607" s="10"/>
      <c r="X607" s="10"/>
      <c r="Y607" s="10"/>
      <c r="Z607" s="10"/>
      <c r="AA607" s="10"/>
      <c r="AB607" s="10"/>
      <c r="AC607" s="10"/>
    </row>
    <row r="608" spans="14:29" x14ac:dyDescent="0.3">
      <c r="N608" s="10"/>
      <c r="O608" s="10"/>
      <c r="P608" s="10"/>
      <c r="Q608" s="10"/>
      <c r="R608" s="10"/>
      <c r="S608" s="10"/>
      <c r="T608" s="10"/>
      <c r="U608" s="10"/>
      <c r="V608" s="10"/>
      <c r="W608" s="10"/>
      <c r="X608" s="10"/>
      <c r="Y608" s="10"/>
      <c r="Z608" s="10"/>
      <c r="AA608" s="10"/>
      <c r="AB608" s="10"/>
      <c r="AC608" s="10"/>
    </row>
    <row r="609" spans="14:29" x14ac:dyDescent="0.3">
      <c r="N609" s="10"/>
      <c r="O609" s="10"/>
      <c r="P609" s="10"/>
      <c r="Q609" s="10"/>
      <c r="R609" s="10"/>
      <c r="S609" s="10"/>
      <c r="T609" s="10"/>
      <c r="U609" s="10"/>
      <c r="V609" s="10"/>
      <c r="W609" s="10"/>
      <c r="X609" s="10"/>
      <c r="Y609" s="10"/>
      <c r="Z609" s="10"/>
      <c r="AA609" s="10"/>
      <c r="AB609" s="10"/>
      <c r="AC609" s="10"/>
    </row>
    <row r="610" spans="14:29" x14ac:dyDescent="0.3">
      <c r="N610" s="10"/>
      <c r="O610" s="10"/>
      <c r="P610" s="10"/>
      <c r="Q610" s="10"/>
      <c r="R610" s="10"/>
      <c r="S610" s="10"/>
      <c r="T610" s="10"/>
      <c r="U610" s="10"/>
      <c r="V610" s="10"/>
      <c r="W610" s="10"/>
      <c r="X610" s="10"/>
      <c r="Y610" s="10"/>
      <c r="Z610" s="10"/>
      <c r="AA610" s="10"/>
      <c r="AB610" s="10"/>
      <c r="AC610" s="10"/>
    </row>
    <row r="611" spans="14:29" x14ac:dyDescent="0.3">
      <c r="N611" s="10"/>
      <c r="O611" s="10"/>
      <c r="P611" s="10"/>
      <c r="Q611" s="10"/>
      <c r="R611" s="10"/>
      <c r="S611" s="10"/>
      <c r="T611" s="10"/>
      <c r="U611" s="10"/>
      <c r="V611" s="10"/>
      <c r="W611" s="10"/>
      <c r="X611" s="10"/>
      <c r="Y611" s="10"/>
      <c r="Z611" s="10"/>
      <c r="AA611" s="10"/>
      <c r="AB611" s="10"/>
      <c r="AC611" s="10"/>
    </row>
    <row r="612" spans="14:29" x14ac:dyDescent="0.3">
      <c r="N612" s="10"/>
      <c r="O612" s="10"/>
      <c r="P612" s="10"/>
      <c r="Q612" s="10"/>
      <c r="R612" s="10"/>
      <c r="S612" s="10"/>
      <c r="T612" s="10"/>
      <c r="U612" s="10"/>
      <c r="V612" s="10"/>
      <c r="W612" s="10"/>
      <c r="X612" s="10"/>
      <c r="Y612" s="10"/>
      <c r="Z612" s="10"/>
      <c r="AA612" s="10"/>
      <c r="AB612" s="10"/>
      <c r="AC612" s="10"/>
    </row>
    <row r="613" spans="14:29" x14ac:dyDescent="0.3">
      <c r="N613" s="10"/>
      <c r="O613" s="10"/>
      <c r="P613" s="10"/>
      <c r="Q613" s="10"/>
      <c r="R613" s="10"/>
      <c r="S613" s="10"/>
      <c r="T613" s="10"/>
      <c r="U613" s="10"/>
      <c r="V613" s="10"/>
      <c r="W613" s="10"/>
      <c r="X613" s="10"/>
      <c r="Y613" s="10"/>
      <c r="Z613" s="10"/>
      <c r="AA613" s="10"/>
      <c r="AB613" s="10"/>
      <c r="AC613" s="10"/>
    </row>
    <row r="614" spans="14:29" x14ac:dyDescent="0.3">
      <c r="N614" s="10"/>
      <c r="O614" s="10"/>
      <c r="P614" s="10"/>
      <c r="Q614" s="10"/>
      <c r="R614" s="10"/>
      <c r="S614" s="10"/>
      <c r="T614" s="10"/>
      <c r="U614" s="10"/>
      <c r="V614" s="10"/>
      <c r="W614" s="10"/>
      <c r="X614" s="10"/>
      <c r="Y614" s="10"/>
      <c r="Z614" s="10"/>
      <c r="AA614" s="10"/>
      <c r="AB614" s="10"/>
      <c r="AC614" s="10"/>
    </row>
    <row r="615" spans="14:29" x14ac:dyDescent="0.3">
      <c r="N615" s="10"/>
      <c r="O615" s="10"/>
      <c r="P615" s="10"/>
      <c r="Q615" s="10"/>
      <c r="R615" s="10"/>
      <c r="S615" s="10"/>
      <c r="T615" s="10"/>
      <c r="U615" s="10"/>
      <c r="V615" s="10"/>
      <c r="W615" s="10"/>
      <c r="X615" s="10"/>
      <c r="Y615" s="10"/>
      <c r="Z615" s="10"/>
      <c r="AA615" s="10"/>
      <c r="AB615" s="10"/>
      <c r="AC615" s="10"/>
    </row>
    <row r="616" spans="14:29" x14ac:dyDescent="0.3">
      <c r="N616" s="10"/>
      <c r="O616" s="10"/>
      <c r="P616" s="10"/>
      <c r="Q616" s="10"/>
      <c r="R616" s="10"/>
      <c r="S616" s="10"/>
      <c r="T616" s="10"/>
      <c r="U616" s="10"/>
      <c r="V616" s="10"/>
      <c r="W616" s="10"/>
      <c r="X616" s="10"/>
      <c r="Y616" s="10"/>
      <c r="Z616" s="10"/>
      <c r="AA616" s="10"/>
      <c r="AB616" s="10"/>
      <c r="AC616" s="10"/>
    </row>
    <row r="617" spans="14:29" x14ac:dyDescent="0.3">
      <c r="N617" s="10"/>
      <c r="O617" s="10"/>
      <c r="P617" s="10"/>
      <c r="Q617" s="10"/>
      <c r="R617" s="10"/>
      <c r="S617" s="10"/>
      <c r="T617" s="10"/>
      <c r="U617" s="10"/>
      <c r="V617" s="10"/>
      <c r="W617" s="10"/>
      <c r="X617" s="10"/>
      <c r="Y617" s="10"/>
      <c r="Z617" s="10"/>
      <c r="AA617" s="10"/>
      <c r="AB617" s="10"/>
      <c r="AC617" s="10"/>
    </row>
    <row r="618" spans="14:29" x14ac:dyDescent="0.3">
      <c r="N618" s="10"/>
      <c r="O618" s="10"/>
      <c r="P618" s="10"/>
      <c r="Q618" s="10"/>
      <c r="R618" s="10"/>
      <c r="S618" s="10"/>
      <c r="T618" s="10"/>
      <c r="U618" s="10"/>
      <c r="V618" s="10"/>
      <c r="W618" s="10"/>
      <c r="X618" s="10"/>
      <c r="Y618" s="10"/>
      <c r="Z618" s="10"/>
      <c r="AA618" s="10"/>
      <c r="AB618" s="10"/>
      <c r="AC618" s="10"/>
    </row>
    <row r="619" spans="14:29" x14ac:dyDescent="0.3">
      <c r="N619" s="10"/>
      <c r="O619" s="10"/>
      <c r="P619" s="10"/>
      <c r="Q619" s="10"/>
      <c r="R619" s="10"/>
      <c r="S619" s="10"/>
      <c r="T619" s="10"/>
      <c r="U619" s="10"/>
      <c r="V619" s="10"/>
      <c r="W619" s="10"/>
      <c r="X619" s="10"/>
      <c r="Y619" s="10"/>
      <c r="Z619" s="10"/>
      <c r="AA619" s="10"/>
      <c r="AB619" s="10"/>
      <c r="AC619" s="10"/>
    </row>
    <row r="620" spans="14:29" x14ac:dyDescent="0.3">
      <c r="N620" s="10"/>
      <c r="O620" s="10"/>
      <c r="P620" s="10"/>
      <c r="Q620" s="10"/>
      <c r="R620" s="10"/>
      <c r="S620" s="10"/>
      <c r="T620" s="10"/>
      <c r="U620" s="10"/>
      <c r="V620" s="10"/>
      <c r="W620" s="10"/>
      <c r="X620" s="10"/>
      <c r="Y620" s="10"/>
      <c r="Z620" s="10"/>
      <c r="AA620" s="10"/>
      <c r="AB620" s="10"/>
      <c r="AC620" s="10"/>
    </row>
    <row r="621" spans="14:29" x14ac:dyDescent="0.3">
      <c r="N621" s="10"/>
      <c r="O621" s="10"/>
      <c r="P621" s="10"/>
      <c r="Q621" s="10"/>
      <c r="R621" s="10"/>
      <c r="S621" s="10"/>
      <c r="T621" s="10"/>
      <c r="U621" s="10"/>
      <c r="V621" s="10"/>
      <c r="W621" s="10"/>
      <c r="X621" s="10"/>
      <c r="Y621" s="10"/>
      <c r="Z621" s="10"/>
      <c r="AA621" s="10"/>
      <c r="AB621" s="10"/>
      <c r="AC621" s="10"/>
    </row>
    <row r="622" spans="14:29" x14ac:dyDescent="0.3">
      <c r="N622" s="10"/>
      <c r="O622" s="10"/>
      <c r="P622" s="10"/>
      <c r="Q622" s="10"/>
      <c r="R622" s="10"/>
      <c r="S622" s="10"/>
      <c r="T622" s="10"/>
      <c r="U622" s="10"/>
      <c r="V622" s="10"/>
      <c r="W622" s="10"/>
      <c r="X622" s="10"/>
      <c r="Y622" s="10"/>
      <c r="Z622" s="10"/>
      <c r="AA622" s="10"/>
      <c r="AB622" s="10"/>
      <c r="AC622" s="10"/>
    </row>
    <row r="623" spans="14:29" x14ac:dyDescent="0.3">
      <c r="N623" s="10"/>
      <c r="O623" s="10"/>
      <c r="P623" s="10"/>
      <c r="Q623" s="10"/>
      <c r="R623" s="10"/>
      <c r="S623" s="10"/>
      <c r="T623" s="10"/>
      <c r="U623" s="10"/>
      <c r="V623" s="10"/>
      <c r="W623" s="10"/>
      <c r="X623" s="10"/>
      <c r="Y623" s="10"/>
      <c r="Z623" s="10"/>
      <c r="AA623" s="10"/>
      <c r="AB623" s="10"/>
      <c r="AC623" s="10"/>
    </row>
    <row r="624" spans="14:29" x14ac:dyDescent="0.3">
      <c r="N624" s="10"/>
      <c r="O624" s="10"/>
      <c r="P624" s="10"/>
      <c r="Q624" s="10"/>
      <c r="R624" s="10"/>
      <c r="S624" s="10"/>
      <c r="T624" s="10"/>
      <c r="U624" s="10"/>
      <c r="V624" s="10"/>
      <c r="W624" s="10"/>
      <c r="X624" s="10"/>
      <c r="Y624" s="10"/>
      <c r="Z624" s="10"/>
      <c r="AA624" s="10"/>
      <c r="AB624" s="10"/>
      <c r="AC624" s="10"/>
    </row>
    <row r="625" spans="14:29" x14ac:dyDescent="0.3">
      <c r="N625" s="10"/>
      <c r="O625" s="10"/>
      <c r="P625" s="10"/>
      <c r="Q625" s="10"/>
      <c r="R625" s="10"/>
      <c r="S625" s="10"/>
      <c r="T625" s="10"/>
      <c r="U625" s="10"/>
      <c r="V625" s="10"/>
      <c r="W625" s="10"/>
      <c r="X625" s="10"/>
      <c r="Y625" s="10"/>
      <c r="Z625" s="10"/>
      <c r="AA625" s="10"/>
      <c r="AB625" s="10"/>
      <c r="AC625" s="10"/>
    </row>
    <row r="626" spans="14:29" x14ac:dyDescent="0.3">
      <c r="N626" s="10"/>
      <c r="O626" s="10"/>
      <c r="P626" s="10"/>
      <c r="Q626" s="10"/>
      <c r="R626" s="10"/>
      <c r="S626" s="10"/>
      <c r="T626" s="10"/>
      <c r="U626" s="10"/>
      <c r="V626" s="10"/>
      <c r="W626" s="10"/>
      <c r="X626" s="10"/>
      <c r="Y626" s="10"/>
      <c r="Z626" s="10"/>
      <c r="AA626" s="10"/>
      <c r="AB626" s="10"/>
      <c r="AC626" s="10"/>
    </row>
    <row r="627" spans="14:29" x14ac:dyDescent="0.3">
      <c r="N627" s="10"/>
      <c r="O627" s="10"/>
      <c r="P627" s="10"/>
      <c r="Q627" s="10"/>
      <c r="R627" s="10"/>
      <c r="S627" s="10"/>
      <c r="T627" s="10"/>
      <c r="U627" s="10"/>
      <c r="V627" s="10"/>
      <c r="W627" s="10"/>
      <c r="X627" s="10"/>
      <c r="Y627" s="10"/>
      <c r="Z627" s="10"/>
      <c r="AA627" s="10"/>
      <c r="AB627" s="10"/>
      <c r="AC627" s="10"/>
    </row>
    <row r="628" spans="14:29" x14ac:dyDescent="0.3">
      <c r="N628" s="10"/>
      <c r="O628" s="10"/>
      <c r="P628" s="10"/>
      <c r="Q628" s="10"/>
      <c r="R628" s="10"/>
      <c r="S628" s="10"/>
      <c r="T628" s="10"/>
      <c r="U628" s="10"/>
      <c r="V628" s="10"/>
      <c r="W628" s="10"/>
      <c r="X628" s="10"/>
      <c r="Y628" s="10"/>
      <c r="Z628" s="10"/>
      <c r="AA628" s="10"/>
      <c r="AB628" s="10"/>
      <c r="AC628" s="10"/>
    </row>
    <row r="629" spans="14:29" x14ac:dyDescent="0.3">
      <c r="N629" s="10"/>
      <c r="O629" s="10"/>
      <c r="P629" s="10"/>
      <c r="Q629" s="10"/>
      <c r="R629" s="10"/>
      <c r="S629" s="10"/>
      <c r="T629" s="10"/>
      <c r="U629" s="10"/>
      <c r="V629" s="10"/>
      <c r="W629" s="10"/>
      <c r="X629" s="10"/>
      <c r="Y629" s="10"/>
      <c r="Z629" s="10"/>
      <c r="AA629" s="10"/>
      <c r="AB629" s="10"/>
      <c r="AC629" s="10"/>
    </row>
    <row r="630" spans="14:29" x14ac:dyDescent="0.3">
      <c r="N630" s="10"/>
      <c r="O630" s="10"/>
      <c r="P630" s="10"/>
      <c r="Q630" s="10"/>
      <c r="R630" s="10"/>
      <c r="S630" s="10"/>
      <c r="T630" s="10"/>
      <c r="U630" s="10"/>
      <c r="V630" s="10"/>
      <c r="W630" s="10"/>
      <c r="X630" s="10"/>
      <c r="Y630" s="10"/>
      <c r="Z630" s="10"/>
      <c r="AA630" s="10"/>
      <c r="AB630" s="10"/>
      <c r="AC630" s="10"/>
    </row>
    <row r="631" spans="14:29" x14ac:dyDescent="0.3">
      <c r="N631" s="10"/>
      <c r="O631" s="10"/>
      <c r="P631" s="10"/>
      <c r="Q631" s="10"/>
      <c r="R631" s="10"/>
      <c r="S631" s="10"/>
      <c r="T631" s="10"/>
      <c r="U631" s="10"/>
      <c r="V631" s="10"/>
      <c r="W631" s="10"/>
      <c r="X631" s="10"/>
      <c r="Y631" s="10"/>
      <c r="Z631" s="10"/>
      <c r="AA631" s="10"/>
      <c r="AB631" s="10"/>
      <c r="AC631" s="10"/>
    </row>
    <row r="632" spans="14:29" x14ac:dyDescent="0.3">
      <c r="N632" s="10"/>
      <c r="O632" s="10"/>
      <c r="P632" s="10"/>
      <c r="Q632" s="10"/>
      <c r="R632" s="10"/>
      <c r="S632" s="10"/>
      <c r="T632" s="10"/>
      <c r="U632" s="10"/>
      <c r="V632" s="10"/>
      <c r="W632" s="10"/>
      <c r="X632" s="10"/>
      <c r="Y632" s="10"/>
      <c r="Z632" s="10"/>
      <c r="AA632" s="10"/>
      <c r="AB632" s="10"/>
      <c r="AC632" s="10"/>
    </row>
    <row r="633" spans="14:29" x14ac:dyDescent="0.3">
      <c r="N633" s="10"/>
      <c r="O633" s="10"/>
      <c r="P633" s="10"/>
      <c r="Q633" s="10"/>
      <c r="R633" s="10"/>
      <c r="S633" s="10"/>
      <c r="T633" s="10"/>
      <c r="U633" s="10"/>
      <c r="V633" s="10"/>
      <c r="W633" s="10"/>
      <c r="X633" s="10"/>
      <c r="Y633" s="10"/>
      <c r="Z633" s="10"/>
      <c r="AA633" s="10"/>
      <c r="AB633" s="10"/>
      <c r="AC633" s="10"/>
    </row>
    <row r="634" spans="14:29" x14ac:dyDescent="0.3">
      <c r="N634" s="10"/>
      <c r="O634" s="10"/>
      <c r="P634" s="10"/>
      <c r="Q634" s="10"/>
      <c r="R634" s="10"/>
      <c r="S634" s="10"/>
      <c r="T634" s="10"/>
      <c r="U634" s="10"/>
      <c r="V634" s="10"/>
      <c r="W634" s="10"/>
      <c r="X634" s="10"/>
      <c r="Y634" s="10"/>
      <c r="Z634" s="10"/>
      <c r="AA634" s="10"/>
      <c r="AB634" s="10"/>
      <c r="AC634" s="10"/>
    </row>
    <row r="635" spans="14:29" x14ac:dyDescent="0.3">
      <c r="N635" s="10"/>
      <c r="O635" s="10"/>
      <c r="P635" s="10"/>
      <c r="Q635" s="10"/>
      <c r="R635" s="10"/>
      <c r="S635" s="10"/>
      <c r="T635" s="10"/>
      <c r="U635" s="10"/>
      <c r="V635" s="10"/>
      <c r="W635" s="10"/>
      <c r="X635" s="10"/>
      <c r="Y635" s="10"/>
      <c r="Z635" s="10"/>
      <c r="AA635" s="10"/>
      <c r="AB635" s="10"/>
      <c r="AC635" s="10"/>
    </row>
    <row r="636" spans="14:29" x14ac:dyDescent="0.3">
      <c r="N636" s="10"/>
      <c r="O636" s="10"/>
      <c r="P636" s="10"/>
      <c r="Q636" s="10"/>
      <c r="R636" s="10"/>
      <c r="S636" s="10"/>
      <c r="T636" s="10"/>
      <c r="U636" s="10"/>
      <c r="V636" s="10"/>
      <c r="W636" s="10"/>
      <c r="X636" s="10"/>
      <c r="Y636" s="10"/>
      <c r="Z636" s="10"/>
      <c r="AA636" s="10"/>
      <c r="AB636" s="10"/>
      <c r="AC636" s="10"/>
    </row>
    <row r="637" spans="14:29" x14ac:dyDescent="0.3">
      <c r="N637" s="10"/>
      <c r="O637" s="10"/>
      <c r="P637" s="10"/>
      <c r="Q637" s="10"/>
      <c r="R637" s="10"/>
      <c r="S637" s="10"/>
      <c r="T637" s="10"/>
      <c r="U637" s="10"/>
      <c r="V637" s="10"/>
      <c r="W637" s="10"/>
      <c r="X637" s="10"/>
      <c r="Y637" s="10"/>
      <c r="Z637" s="10"/>
      <c r="AA637" s="10"/>
      <c r="AB637" s="10"/>
      <c r="AC637" s="10"/>
    </row>
    <row r="638" spans="14:29" x14ac:dyDescent="0.3">
      <c r="N638" s="10"/>
      <c r="O638" s="10"/>
      <c r="P638" s="10"/>
      <c r="Q638" s="10"/>
      <c r="R638" s="10"/>
      <c r="S638" s="10"/>
      <c r="T638" s="10"/>
      <c r="U638" s="10"/>
      <c r="V638" s="10"/>
      <c r="W638" s="10"/>
      <c r="X638" s="10"/>
      <c r="Y638" s="10"/>
      <c r="Z638" s="10"/>
      <c r="AA638" s="10"/>
      <c r="AB638" s="10"/>
      <c r="AC638" s="10"/>
    </row>
    <row r="639" spans="14:29" x14ac:dyDescent="0.3">
      <c r="N639" s="10"/>
      <c r="O639" s="10"/>
      <c r="P639" s="10"/>
      <c r="Q639" s="10"/>
      <c r="R639" s="10"/>
      <c r="S639" s="10"/>
      <c r="T639" s="10"/>
      <c r="U639" s="10"/>
      <c r="V639" s="10"/>
      <c r="W639" s="10"/>
      <c r="X639" s="10"/>
      <c r="Y639" s="10"/>
      <c r="Z639" s="10"/>
      <c r="AA639" s="10"/>
      <c r="AB639" s="10"/>
      <c r="AC639" s="10"/>
    </row>
    <row r="640" spans="14:29" x14ac:dyDescent="0.3">
      <c r="N640" s="10"/>
      <c r="O640" s="10"/>
      <c r="P640" s="10"/>
      <c r="Q640" s="10"/>
      <c r="R640" s="10"/>
      <c r="S640" s="10"/>
      <c r="T640" s="10"/>
      <c r="U640" s="10"/>
      <c r="V640" s="10"/>
      <c r="W640" s="10"/>
      <c r="X640" s="10"/>
      <c r="Y640" s="10"/>
      <c r="Z640" s="10"/>
      <c r="AA640" s="10"/>
      <c r="AB640" s="10"/>
      <c r="AC640" s="10"/>
    </row>
    <row r="641" spans="14:29" x14ac:dyDescent="0.3">
      <c r="N641" s="10"/>
      <c r="O641" s="10"/>
      <c r="P641" s="10"/>
      <c r="Q641" s="10"/>
      <c r="R641" s="10"/>
      <c r="S641" s="10"/>
      <c r="T641" s="10"/>
      <c r="U641" s="10"/>
      <c r="V641" s="10"/>
      <c r="W641" s="10"/>
      <c r="X641" s="10"/>
      <c r="Y641" s="10"/>
      <c r="Z641" s="10"/>
      <c r="AA641" s="10"/>
      <c r="AB641" s="10"/>
      <c r="AC641" s="10"/>
    </row>
    <row r="642" spans="14:29" x14ac:dyDescent="0.3">
      <c r="N642" s="10"/>
      <c r="O642" s="10"/>
      <c r="P642" s="10"/>
      <c r="Q642" s="10"/>
      <c r="R642" s="10"/>
      <c r="S642" s="10"/>
      <c r="T642" s="10"/>
      <c r="U642" s="10"/>
      <c r="V642" s="10"/>
      <c r="W642" s="10"/>
      <c r="X642" s="10"/>
      <c r="Y642" s="10"/>
      <c r="Z642" s="10"/>
      <c r="AA642" s="10"/>
      <c r="AB642" s="10"/>
      <c r="AC642" s="10"/>
    </row>
    <row r="643" spans="14:29" x14ac:dyDescent="0.3">
      <c r="N643" s="10"/>
      <c r="O643" s="10"/>
      <c r="P643" s="10"/>
      <c r="Q643" s="10"/>
      <c r="R643" s="10"/>
      <c r="S643" s="10"/>
      <c r="T643" s="10"/>
      <c r="U643" s="10"/>
      <c r="V643" s="10"/>
      <c r="W643" s="10"/>
      <c r="X643" s="10"/>
      <c r="Y643" s="10"/>
      <c r="Z643" s="10"/>
      <c r="AA643" s="10"/>
      <c r="AB643" s="10"/>
      <c r="AC643" s="10"/>
    </row>
    <row r="644" spans="14:29" x14ac:dyDescent="0.3">
      <c r="N644" s="10"/>
      <c r="O644" s="10"/>
      <c r="P644" s="10"/>
      <c r="Q644" s="10"/>
      <c r="R644" s="10"/>
      <c r="S644" s="10"/>
      <c r="T644" s="10"/>
      <c r="U644" s="10"/>
      <c r="V644" s="10"/>
      <c r="W644" s="10"/>
      <c r="X644" s="10"/>
      <c r="Y644" s="10"/>
      <c r="Z644" s="10"/>
      <c r="AA644" s="10"/>
      <c r="AB644" s="10"/>
      <c r="AC644" s="10"/>
    </row>
    <row r="645" spans="14:29" x14ac:dyDescent="0.3">
      <c r="N645" s="10"/>
      <c r="O645" s="10"/>
      <c r="P645" s="10"/>
      <c r="Q645" s="10"/>
      <c r="R645" s="10"/>
      <c r="S645" s="10"/>
      <c r="T645" s="10"/>
      <c r="U645" s="10"/>
      <c r="V645" s="10"/>
      <c r="W645" s="10"/>
      <c r="X645" s="10"/>
      <c r="Y645" s="10"/>
      <c r="Z645" s="10"/>
      <c r="AA645" s="10"/>
      <c r="AB645" s="10"/>
      <c r="AC645" s="10"/>
    </row>
    <row r="646" spans="14:29" x14ac:dyDescent="0.3">
      <c r="N646" s="10"/>
      <c r="O646" s="10"/>
      <c r="P646" s="10"/>
      <c r="Q646" s="10"/>
      <c r="R646" s="10"/>
      <c r="S646" s="10"/>
      <c r="T646" s="10"/>
      <c r="U646" s="10"/>
      <c r="V646" s="10"/>
      <c r="W646" s="10"/>
      <c r="X646" s="10"/>
      <c r="Y646" s="10"/>
      <c r="Z646" s="10"/>
      <c r="AA646" s="10"/>
      <c r="AB646" s="10"/>
      <c r="AC646" s="10"/>
    </row>
    <row r="647" spans="14:29" x14ac:dyDescent="0.3">
      <c r="N647" s="10"/>
      <c r="O647" s="10"/>
      <c r="P647" s="10"/>
      <c r="Q647" s="10"/>
      <c r="R647" s="10"/>
      <c r="S647" s="10"/>
      <c r="T647" s="10"/>
      <c r="U647" s="10"/>
      <c r="V647" s="10"/>
      <c r="W647" s="10"/>
      <c r="X647" s="10"/>
      <c r="Y647" s="10"/>
      <c r="Z647" s="10"/>
      <c r="AA647" s="10"/>
      <c r="AB647" s="10"/>
      <c r="AC647" s="10"/>
    </row>
    <row r="648" spans="14:29" x14ac:dyDescent="0.3">
      <c r="N648" s="10"/>
      <c r="O648" s="10"/>
      <c r="P648" s="10"/>
      <c r="Q648" s="10"/>
      <c r="R648" s="10"/>
      <c r="S648" s="10"/>
      <c r="T648" s="10"/>
      <c r="U648" s="10"/>
      <c r="V648" s="10"/>
      <c r="W648" s="10"/>
      <c r="X648" s="10"/>
      <c r="Y648" s="10"/>
      <c r="Z648" s="10"/>
      <c r="AA648" s="10"/>
      <c r="AB648" s="10"/>
      <c r="AC648" s="10"/>
    </row>
    <row r="649" spans="14:29" x14ac:dyDescent="0.3">
      <c r="N649" s="10"/>
      <c r="O649" s="10"/>
      <c r="P649" s="10"/>
      <c r="Q649" s="10"/>
      <c r="R649" s="10"/>
      <c r="S649" s="10"/>
      <c r="T649" s="10"/>
      <c r="U649" s="10"/>
      <c r="V649" s="10"/>
      <c r="W649" s="10"/>
      <c r="X649" s="10"/>
      <c r="Y649" s="10"/>
      <c r="Z649" s="10"/>
      <c r="AA649" s="10"/>
      <c r="AB649" s="10"/>
      <c r="AC649" s="10"/>
    </row>
    <row r="650" spans="14:29" x14ac:dyDescent="0.3">
      <c r="N650" s="10"/>
      <c r="O650" s="10"/>
      <c r="P650" s="10"/>
      <c r="Q650" s="10"/>
      <c r="R650" s="10"/>
      <c r="S650" s="10"/>
      <c r="T650" s="10"/>
      <c r="U650" s="10"/>
      <c r="V650" s="10"/>
      <c r="W650" s="10"/>
      <c r="X650" s="10"/>
      <c r="Y650" s="10"/>
      <c r="Z650" s="10"/>
      <c r="AA650" s="10"/>
      <c r="AB650" s="10"/>
      <c r="AC650" s="10"/>
    </row>
    <row r="651" spans="14:29" x14ac:dyDescent="0.3">
      <c r="N651" s="10"/>
      <c r="O651" s="10"/>
      <c r="P651" s="10"/>
      <c r="Q651" s="10"/>
      <c r="R651" s="10"/>
      <c r="S651" s="10"/>
      <c r="T651" s="10"/>
      <c r="U651" s="10"/>
      <c r="V651" s="10"/>
      <c r="W651" s="10"/>
      <c r="X651" s="10"/>
      <c r="Y651" s="10"/>
      <c r="Z651" s="10"/>
      <c r="AA651" s="10"/>
      <c r="AB651" s="10"/>
      <c r="AC651" s="10"/>
    </row>
    <row r="652" spans="14:29" x14ac:dyDescent="0.3">
      <c r="N652" s="10"/>
      <c r="O652" s="10"/>
      <c r="P652" s="10"/>
      <c r="Q652" s="10"/>
      <c r="R652" s="10"/>
      <c r="S652" s="10"/>
      <c r="T652" s="10"/>
      <c r="U652" s="10"/>
      <c r="V652" s="10"/>
      <c r="W652" s="10"/>
      <c r="X652" s="10"/>
      <c r="Y652" s="10"/>
      <c r="Z652" s="10"/>
      <c r="AA652" s="10"/>
      <c r="AB652" s="10"/>
      <c r="AC652" s="10"/>
    </row>
    <row r="653" spans="14:29" x14ac:dyDescent="0.3">
      <c r="N653" s="10"/>
      <c r="O653" s="10"/>
      <c r="P653" s="10"/>
      <c r="Q653" s="10"/>
      <c r="R653" s="10"/>
      <c r="S653" s="10"/>
      <c r="T653" s="10"/>
      <c r="U653" s="10"/>
      <c r="V653" s="10"/>
      <c r="W653" s="10"/>
      <c r="X653" s="10"/>
      <c r="Y653" s="10"/>
      <c r="Z653" s="10"/>
      <c r="AA653" s="10"/>
      <c r="AB653" s="10"/>
      <c r="AC653" s="10"/>
    </row>
    <row r="654" spans="14:29" x14ac:dyDescent="0.3">
      <c r="N654" s="10"/>
      <c r="O654" s="10"/>
      <c r="P654" s="10"/>
      <c r="Q654" s="10"/>
      <c r="R654" s="10"/>
      <c r="S654" s="10"/>
      <c r="T654" s="10"/>
      <c r="U654" s="10"/>
      <c r="V654" s="10"/>
      <c r="W654" s="10"/>
      <c r="X654" s="10"/>
      <c r="Y654" s="10"/>
      <c r="Z654" s="10"/>
      <c r="AA654" s="10"/>
      <c r="AB654" s="10"/>
      <c r="AC654" s="10"/>
    </row>
    <row r="655" spans="14:29" x14ac:dyDescent="0.3">
      <c r="N655" s="10"/>
      <c r="O655" s="10"/>
      <c r="P655" s="10"/>
      <c r="Q655" s="10"/>
      <c r="R655" s="10"/>
      <c r="S655" s="10"/>
      <c r="T655" s="10"/>
      <c r="U655" s="10"/>
      <c r="V655" s="10"/>
      <c r="W655" s="10"/>
      <c r="X655" s="10"/>
      <c r="Y655" s="10"/>
      <c r="Z655" s="10"/>
      <c r="AA655" s="10"/>
      <c r="AB655" s="10"/>
      <c r="AC655" s="10"/>
    </row>
    <row r="656" spans="14:29" x14ac:dyDescent="0.3">
      <c r="N656" s="10"/>
      <c r="O656" s="10"/>
      <c r="P656" s="10"/>
      <c r="Q656" s="10"/>
      <c r="R656" s="10"/>
      <c r="S656" s="10"/>
      <c r="T656" s="10"/>
      <c r="U656" s="10"/>
      <c r="V656" s="10"/>
      <c r="W656" s="10"/>
      <c r="X656" s="10"/>
      <c r="Y656" s="10"/>
      <c r="Z656" s="10"/>
      <c r="AA656" s="10"/>
      <c r="AB656" s="10"/>
      <c r="AC656" s="10"/>
    </row>
    <row r="657" spans="14:29" x14ac:dyDescent="0.3">
      <c r="N657" s="10"/>
      <c r="O657" s="10"/>
      <c r="P657" s="10"/>
      <c r="Q657" s="10"/>
      <c r="R657" s="10"/>
      <c r="S657" s="10"/>
      <c r="T657" s="10"/>
      <c r="U657" s="10"/>
      <c r="V657" s="10"/>
      <c r="W657" s="10"/>
      <c r="X657" s="10"/>
      <c r="Y657" s="10"/>
      <c r="Z657" s="10"/>
      <c r="AA657" s="10"/>
      <c r="AB657" s="10"/>
      <c r="AC657" s="10"/>
    </row>
    <row r="658" spans="14:29" x14ac:dyDescent="0.3">
      <c r="N658" s="10"/>
      <c r="O658" s="10"/>
      <c r="P658" s="10"/>
      <c r="Q658" s="10"/>
      <c r="R658" s="10"/>
      <c r="S658" s="10"/>
      <c r="T658" s="10"/>
      <c r="U658" s="10"/>
      <c r="V658" s="10"/>
      <c r="W658" s="10"/>
      <c r="X658" s="10"/>
      <c r="Y658" s="10"/>
      <c r="Z658" s="10"/>
      <c r="AA658" s="10"/>
      <c r="AB658" s="10"/>
      <c r="AC658" s="10"/>
    </row>
    <row r="659" spans="14:29" x14ac:dyDescent="0.3">
      <c r="N659" s="10"/>
      <c r="O659" s="10"/>
      <c r="P659" s="10"/>
      <c r="Q659" s="10"/>
      <c r="R659" s="10"/>
      <c r="S659" s="10"/>
      <c r="T659" s="10"/>
      <c r="U659" s="10"/>
      <c r="V659" s="10"/>
      <c r="W659" s="10"/>
      <c r="X659" s="10"/>
      <c r="Y659" s="10"/>
      <c r="Z659" s="10"/>
      <c r="AA659" s="10"/>
      <c r="AB659" s="10"/>
      <c r="AC659" s="10"/>
    </row>
    <row r="660" spans="14:29" x14ac:dyDescent="0.3">
      <c r="N660" s="10"/>
      <c r="O660" s="10"/>
      <c r="P660" s="10"/>
      <c r="Q660" s="10"/>
      <c r="R660" s="10"/>
      <c r="S660" s="10"/>
      <c r="T660" s="10"/>
      <c r="U660" s="10"/>
      <c r="V660" s="10"/>
      <c r="W660" s="10"/>
      <c r="X660" s="10"/>
      <c r="Y660" s="10"/>
      <c r="Z660" s="10"/>
      <c r="AA660" s="10"/>
      <c r="AB660" s="10"/>
      <c r="AC660" s="10"/>
    </row>
    <row r="661" spans="14:29" x14ac:dyDescent="0.3">
      <c r="N661" s="10"/>
      <c r="O661" s="10"/>
      <c r="P661" s="10"/>
      <c r="Q661" s="10"/>
      <c r="R661" s="10"/>
      <c r="S661" s="10"/>
      <c r="T661" s="10"/>
      <c r="U661" s="10"/>
      <c r="V661" s="10"/>
      <c r="W661" s="10"/>
      <c r="X661" s="10"/>
      <c r="Y661" s="10"/>
      <c r="Z661" s="10"/>
      <c r="AA661" s="10"/>
      <c r="AB661" s="10"/>
      <c r="AC661" s="10"/>
    </row>
    <row r="662" spans="14:29" x14ac:dyDescent="0.3">
      <c r="N662" s="10"/>
      <c r="O662" s="10"/>
      <c r="P662" s="10"/>
      <c r="Q662" s="10"/>
      <c r="R662" s="10"/>
      <c r="S662" s="10"/>
      <c r="T662" s="10"/>
      <c r="U662" s="10"/>
      <c r="V662" s="10"/>
      <c r="W662" s="10"/>
      <c r="X662" s="10"/>
      <c r="Y662" s="10"/>
      <c r="Z662" s="10"/>
      <c r="AA662" s="10"/>
      <c r="AB662" s="10"/>
      <c r="AC662" s="10"/>
    </row>
    <row r="663" spans="14:29" x14ac:dyDescent="0.3">
      <c r="N663" s="10"/>
      <c r="O663" s="10"/>
      <c r="P663" s="10"/>
      <c r="Q663" s="10"/>
      <c r="R663" s="10"/>
      <c r="S663" s="10"/>
      <c r="T663" s="10"/>
      <c r="U663" s="10"/>
      <c r="V663" s="10"/>
      <c r="W663" s="10"/>
      <c r="X663" s="10"/>
      <c r="Y663" s="10"/>
      <c r="Z663" s="10"/>
      <c r="AA663" s="10"/>
      <c r="AB663" s="10"/>
      <c r="AC663" s="10"/>
    </row>
    <row r="664" spans="14:29" x14ac:dyDescent="0.3">
      <c r="N664" s="10"/>
      <c r="O664" s="10"/>
      <c r="P664" s="10"/>
      <c r="Q664" s="10"/>
      <c r="R664" s="10"/>
      <c r="S664" s="10"/>
      <c r="T664" s="10"/>
      <c r="U664" s="10"/>
      <c r="V664" s="10"/>
      <c r="W664" s="10"/>
      <c r="X664" s="10"/>
      <c r="Y664" s="10"/>
      <c r="Z664" s="10"/>
      <c r="AA664" s="10"/>
      <c r="AB664" s="10"/>
      <c r="AC664" s="10"/>
    </row>
    <row r="665" spans="14:29" x14ac:dyDescent="0.3">
      <c r="N665" s="10"/>
      <c r="O665" s="10"/>
      <c r="P665" s="10"/>
      <c r="Q665" s="10"/>
      <c r="R665" s="10"/>
      <c r="S665" s="10"/>
      <c r="T665" s="10"/>
      <c r="U665" s="10"/>
      <c r="V665" s="10"/>
      <c r="W665" s="10"/>
      <c r="X665" s="10"/>
      <c r="Y665" s="10"/>
      <c r="Z665" s="10"/>
      <c r="AA665" s="10"/>
      <c r="AB665" s="10"/>
      <c r="AC665" s="10"/>
    </row>
    <row r="666" spans="14:29" x14ac:dyDescent="0.3">
      <c r="N666" s="10"/>
      <c r="O666" s="10"/>
      <c r="P666" s="10"/>
      <c r="Q666" s="10"/>
      <c r="R666" s="10"/>
      <c r="S666" s="10"/>
      <c r="T666" s="10"/>
      <c r="U666" s="10"/>
      <c r="V666" s="10"/>
      <c r="W666" s="10"/>
      <c r="X666" s="10"/>
      <c r="Y666" s="10"/>
      <c r="Z666" s="10"/>
      <c r="AA666" s="10"/>
      <c r="AB666" s="10"/>
      <c r="AC666" s="10"/>
    </row>
    <row r="667" spans="14:29" x14ac:dyDescent="0.3">
      <c r="N667" s="10"/>
      <c r="O667" s="10"/>
      <c r="P667" s="10"/>
      <c r="Q667" s="10"/>
      <c r="R667" s="10"/>
      <c r="S667" s="10"/>
      <c r="T667" s="10"/>
      <c r="U667" s="10"/>
      <c r="V667" s="10"/>
      <c r="W667" s="10"/>
      <c r="X667" s="10"/>
      <c r="Y667" s="10"/>
      <c r="Z667" s="10"/>
      <c r="AA667" s="10"/>
      <c r="AB667" s="10"/>
      <c r="AC667" s="10"/>
    </row>
    <row r="668" spans="14:29" x14ac:dyDescent="0.3">
      <c r="N668" s="10"/>
      <c r="O668" s="10"/>
      <c r="P668" s="10"/>
      <c r="Q668" s="10"/>
      <c r="R668" s="10"/>
      <c r="S668" s="10"/>
      <c r="T668" s="10"/>
      <c r="U668" s="10"/>
      <c r="V668" s="10"/>
      <c r="W668" s="10"/>
      <c r="X668" s="10"/>
      <c r="Y668" s="10"/>
      <c r="Z668" s="10"/>
      <c r="AA668" s="10"/>
      <c r="AB668" s="10"/>
      <c r="AC668" s="10"/>
    </row>
    <row r="669" spans="14:29" x14ac:dyDescent="0.3">
      <c r="N669" s="10"/>
      <c r="O669" s="10"/>
      <c r="P669" s="10"/>
      <c r="Q669" s="10"/>
      <c r="R669" s="10"/>
      <c r="S669" s="10"/>
      <c r="T669" s="10"/>
      <c r="U669" s="10"/>
      <c r="V669" s="10"/>
      <c r="W669" s="10"/>
      <c r="X669" s="10"/>
      <c r="Y669" s="10"/>
      <c r="Z669" s="10"/>
      <c r="AA669" s="10"/>
      <c r="AB669" s="10"/>
      <c r="AC669" s="10"/>
    </row>
    <row r="670" spans="14:29" x14ac:dyDescent="0.3">
      <c r="N670" s="10"/>
      <c r="O670" s="10"/>
      <c r="P670" s="10"/>
      <c r="Q670" s="10"/>
      <c r="R670" s="10"/>
      <c r="S670" s="10"/>
      <c r="T670" s="10"/>
      <c r="U670" s="10"/>
      <c r="V670" s="10"/>
      <c r="W670" s="10"/>
      <c r="X670" s="10"/>
      <c r="Y670" s="10"/>
      <c r="Z670" s="10"/>
      <c r="AA670" s="10"/>
      <c r="AB670" s="10"/>
      <c r="AC670" s="10"/>
    </row>
    <row r="671" spans="14:29" x14ac:dyDescent="0.3">
      <c r="N671" s="10"/>
      <c r="O671" s="10"/>
      <c r="P671" s="10"/>
      <c r="Q671" s="10"/>
      <c r="R671" s="10"/>
      <c r="S671" s="10"/>
      <c r="T671" s="10"/>
      <c r="U671" s="10"/>
      <c r="V671" s="10"/>
      <c r="W671" s="10"/>
      <c r="X671" s="10"/>
      <c r="Y671" s="10"/>
      <c r="Z671" s="10"/>
      <c r="AA671" s="10"/>
      <c r="AB671" s="10"/>
      <c r="AC671" s="10"/>
    </row>
    <row r="672" spans="14:29" x14ac:dyDescent="0.3">
      <c r="N672" s="10"/>
      <c r="O672" s="10"/>
      <c r="P672" s="10"/>
      <c r="Q672" s="10"/>
      <c r="R672" s="10"/>
      <c r="S672" s="10"/>
      <c r="T672" s="10"/>
      <c r="U672" s="10"/>
      <c r="V672" s="10"/>
      <c r="W672" s="10"/>
      <c r="X672" s="10"/>
      <c r="Y672" s="10"/>
      <c r="Z672" s="10"/>
      <c r="AA672" s="10"/>
      <c r="AB672" s="10"/>
      <c r="AC672" s="10"/>
    </row>
  </sheetData>
  <sheetProtection algorithmName="SHA-512" hashValue="rsE7E4y9oFxjX0nhbyHWthVdNK5DDLKP1VtQTPbMXQKQN12JF8s6zQizFchqMvrSV/rixbZCkWzRUxlcDLpSZA==" saltValue="tJjEI76n+lDr2deLhVd/wA==" spinCount="100000" sheet="1" objects="1" scenarios="1"/>
  <mergeCells count="7">
    <mergeCell ref="C40:M42"/>
    <mergeCell ref="D2:L8"/>
    <mergeCell ref="A1:M1"/>
    <mergeCell ref="C24:M25"/>
    <mergeCell ref="C27:M28"/>
    <mergeCell ref="C34:M38"/>
    <mergeCell ref="C30:M3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4087F-ED37-4BDE-AB63-6ADA5D729C80}">
  <sheetPr codeName="Sheet2">
    <pageSetUpPr fitToPage="1"/>
  </sheetPr>
  <dimension ref="A1:T82"/>
  <sheetViews>
    <sheetView showGridLines="0" zoomScale="80" zoomScaleNormal="80" workbookViewId="0">
      <selection sqref="A1:M1"/>
    </sheetView>
  </sheetViews>
  <sheetFormatPr defaultRowHeight="14.4" x14ac:dyDescent="0.3"/>
  <cols>
    <col min="7" max="7" width="10.5546875" customWidth="1"/>
    <col min="8" max="8" width="14.5546875" customWidth="1"/>
    <col min="10" max="10" width="9.33203125" customWidth="1"/>
    <col min="16" max="16" width="21.109375" hidden="1" customWidth="1"/>
  </cols>
  <sheetData>
    <row r="1" spans="1:20" ht="33.9" customHeight="1" x14ac:dyDescent="0.3">
      <c r="A1" s="202" t="s">
        <v>403</v>
      </c>
      <c r="B1" s="202"/>
      <c r="C1" s="202"/>
      <c r="D1" s="202"/>
      <c r="E1" s="202"/>
      <c r="F1" s="202"/>
      <c r="G1" s="202"/>
      <c r="H1" s="202"/>
      <c r="I1" s="202"/>
      <c r="J1" s="202"/>
      <c r="K1" s="202"/>
      <c r="L1" s="202"/>
      <c r="M1" s="202"/>
    </row>
    <row r="2" spans="1:20" ht="19.95" customHeight="1" x14ac:dyDescent="0.3">
      <c r="A2" s="1"/>
      <c r="B2" s="2"/>
      <c r="C2" s="1"/>
      <c r="D2" s="1"/>
      <c r="E2" s="1"/>
      <c r="F2" s="4" t="s">
        <v>173</v>
      </c>
      <c r="G2" s="326"/>
      <c r="H2" s="326"/>
      <c r="I2" s="326"/>
      <c r="J2" s="326"/>
      <c r="K2" s="326"/>
      <c r="L2" s="326"/>
      <c r="M2" s="197"/>
    </row>
    <row r="3" spans="1:20" ht="19.95" customHeight="1" x14ac:dyDescent="0.3">
      <c r="A3" s="1"/>
      <c r="B3" s="2"/>
      <c r="C3" s="1"/>
      <c r="D3" s="1"/>
      <c r="E3" s="1"/>
      <c r="F3" s="5" t="s">
        <v>0</v>
      </c>
      <c r="G3" s="326"/>
      <c r="H3" s="326"/>
      <c r="I3" s="326"/>
      <c r="J3" s="326"/>
      <c r="K3" s="326"/>
      <c r="L3" s="326"/>
      <c r="M3" s="197"/>
    </row>
    <row r="4" spans="1:20" ht="19.95" customHeight="1" x14ac:dyDescent="0.3">
      <c r="A4" s="1"/>
      <c r="B4" s="2"/>
      <c r="C4" s="1"/>
      <c r="D4" s="1"/>
      <c r="E4" s="1"/>
      <c r="F4" s="5" t="s">
        <v>1</v>
      </c>
      <c r="G4" s="326"/>
      <c r="H4" s="326"/>
      <c r="I4" s="326"/>
      <c r="J4" s="326"/>
      <c r="K4" s="326"/>
      <c r="L4" s="326"/>
      <c r="M4" s="197"/>
    </row>
    <row r="5" spans="1:20" ht="19.95" customHeight="1" x14ac:dyDescent="0.3">
      <c r="A5" s="1"/>
      <c r="B5" s="2"/>
      <c r="C5" s="1"/>
      <c r="D5" s="1"/>
      <c r="E5" s="1"/>
      <c r="F5" s="5" t="s">
        <v>2</v>
      </c>
      <c r="G5" s="326"/>
      <c r="H5" s="326"/>
      <c r="I5" s="326"/>
      <c r="J5" s="326"/>
      <c r="K5" s="326"/>
      <c r="L5" s="326"/>
      <c r="M5" s="197"/>
    </row>
    <row r="6" spans="1:20" ht="19.95" customHeight="1" x14ac:dyDescent="0.3">
      <c r="A6" s="1"/>
      <c r="B6" s="2"/>
      <c r="C6" s="1"/>
      <c r="D6" s="1"/>
      <c r="E6" s="1"/>
      <c r="F6" s="5" t="s">
        <v>3</v>
      </c>
      <c r="G6" s="326"/>
      <c r="H6" s="326"/>
      <c r="I6" s="326"/>
      <c r="J6" s="326"/>
      <c r="K6" s="326"/>
      <c r="L6" s="326"/>
      <c r="M6" s="197"/>
    </row>
    <row r="7" spans="1:20" ht="19.95" customHeight="1" x14ac:dyDescent="0.3">
      <c r="A7" s="1"/>
      <c r="B7" s="2"/>
      <c r="C7" s="1"/>
      <c r="D7" s="1"/>
      <c r="E7" s="1"/>
      <c r="F7" s="5" t="s">
        <v>4</v>
      </c>
      <c r="G7" s="327"/>
      <c r="H7" s="327"/>
      <c r="I7" s="327"/>
      <c r="J7" s="327"/>
      <c r="K7" s="327"/>
      <c r="L7" s="327"/>
      <c r="M7" s="197"/>
    </row>
    <row r="8" spans="1:20" ht="19.95" customHeight="1" x14ac:dyDescent="0.3">
      <c r="A8" s="1"/>
      <c r="B8" s="2"/>
      <c r="C8" s="1"/>
      <c r="D8" s="1"/>
      <c r="E8" s="1"/>
      <c r="F8" s="1"/>
      <c r="G8" s="1"/>
      <c r="H8" s="1"/>
      <c r="I8" s="1"/>
      <c r="J8" s="1"/>
      <c r="K8" s="1"/>
      <c r="L8" s="1"/>
      <c r="M8" s="1"/>
    </row>
    <row r="9" spans="1:20" ht="19.95" customHeight="1" thickBot="1" x14ac:dyDescent="0.35">
      <c r="A9" s="6"/>
      <c r="B9" s="7"/>
      <c r="C9" s="8"/>
      <c r="D9" s="8"/>
      <c r="E9" s="8"/>
      <c r="F9" s="8"/>
      <c r="G9" s="8"/>
      <c r="H9" s="8"/>
      <c r="I9" s="8"/>
      <c r="J9" s="8"/>
      <c r="K9" s="8"/>
      <c r="L9" s="8"/>
      <c r="M9" s="8"/>
    </row>
    <row r="10" spans="1:20" ht="19.95" customHeight="1" x14ac:dyDescent="0.3">
      <c r="A10" s="8"/>
      <c r="B10" s="9" t="s">
        <v>5</v>
      </c>
      <c r="C10" s="8"/>
      <c r="D10" s="8"/>
      <c r="E10" s="8"/>
      <c r="F10" s="8"/>
      <c r="G10" s="204"/>
      <c r="H10" s="205"/>
      <c r="I10" s="205"/>
      <c r="J10" s="206"/>
      <c r="K10" s="8"/>
      <c r="L10" s="8"/>
      <c r="M10" s="8"/>
    </row>
    <row r="11" spans="1:20" ht="19.95" customHeight="1" x14ac:dyDescent="0.3">
      <c r="A11" s="8"/>
      <c r="B11" s="7"/>
      <c r="C11" s="8"/>
      <c r="D11" s="8"/>
      <c r="E11" s="8"/>
      <c r="F11" s="8"/>
      <c r="G11" s="207"/>
      <c r="H11" s="208"/>
      <c r="I11" s="208"/>
      <c r="J11" s="209"/>
      <c r="K11" s="8"/>
      <c r="L11" s="8"/>
      <c r="M11" s="8"/>
    </row>
    <row r="12" spans="1:20" ht="19.95" customHeight="1" x14ac:dyDescent="0.3">
      <c r="A12" s="8"/>
      <c r="B12" s="7"/>
      <c r="C12" s="8"/>
      <c r="D12" s="8"/>
      <c r="E12" s="8"/>
      <c r="F12" s="8"/>
      <c r="G12" s="207"/>
      <c r="H12" s="208"/>
      <c r="I12" s="208"/>
      <c r="J12" s="209"/>
      <c r="K12" s="8"/>
      <c r="L12" s="8"/>
      <c r="M12" s="8"/>
    </row>
    <row r="13" spans="1:20" ht="19.95" customHeight="1" x14ac:dyDescent="0.3">
      <c r="A13" s="8"/>
      <c r="B13" s="7"/>
      <c r="C13" s="8"/>
      <c r="D13" s="8"/>
      <c r="E13" s="8"/>
      <c r="F13" s="8"/>
      <c r="G13" s="207"/>
      <c r="H13" s="208"/>
      <c r="I13" s="208"/>
      <c r="J13" s="209"/>
      <c r="K13" s="8"/>
      <c r="L13" s="8"/>
      <c r="M13" s="8"/>
      <c r="P13" s="192" t="s">
        <v>387</v>
      </c>
    </row>
    <row r="14" spans="1:20" ht="19.95" customHeight="1" x14ac:dyDescent="0.3">
      <c r="A14" s="8"/>
      <c r="B14" s="7"/>
      <c r="C14" s="8"/>
      <c r="D14" s="8"/>
      <c r="E14" s="8"/>
      <c r="F14" s="8"/>
      <c r="G14" s="207"/>
      <c r="H14" s="208"/>
      <c r="I14" s="208"/>
      <c r="J14" s="209"/>
      <c r="K14" s="8"/>
      <c r="L14" s="8"/>
      <c r="M14" s="8"/>
      <c r="P14" s="192" t="s">
        <v>388</v>
      </c>
    </row>
    <row r="15" spans="1:20" ht="19.95" customHeight="1" x14ac:dyDescent="0.35">
      <c r="A15" s="8"/>
      <c r="B15" s="7"/>
      <c r="C15" s="8"/>
      <c r="D15" s="8"/>
      <c r="E15" s="8"/>
      <c r="F15" s="8"/>
      <c r="G15" s="207"/>
      <c r="H15" s="208"/>
      <c r="I15" s="208"/>
      <c r="J15" s="209"/>
      <c r="K15" s="8"/>
      <c r="L15" s="8"/>
      <c r="M15" s="8"/>
      <c r="P15" s="193" t="s">
        <v>390</v>
      </c>
      <c r="Q15" s="177"/>
      <c r="R15" s="177"/>
      <c r="S15" s="177"/>
      <c r="T15" s="177"/>
    </row>
    <row r="16" spans="1:20" ht="19.95" customHeight="1" x14ac:dyDescent="0.35">
      <c r="A16" s="8"/>
      <c r="B16" s="7"/>
      <c r="C16" s="8"/>
      <c r="D16" s="8"/>
      <c r="E16" s="8"/>
      <c r="F16" s="8"/>
      <c r="G16" s="207"/>
      <c r="H16" s="208"/>
      <c r="I16" s="208"/>
      <c r="J16" s="209"/>
      <c r="K16" s="8"/>
      <c r="L16" s="8"/>
      <c r="M16" s="8"/>
      <c r="P16" s="193" t="s">
        <v>389</v>
      </c>
      <c r="Q16" s="177"/>
      <c r="R16" s="177"/>
      <c r="S16" s="177"/>
      <c r="T16" s="177"/>
    </row>
    <row r="17" spans="1:16" ht="19.95" customHeight="1" x14ac:dyDescent="0.3">
      <c r="A17" s="8"/>
      <c r="B17" s="7"/>
      <c r="C17" s="8"/>
      <c r="D17" s="8"/>
      <c r="E17" s="8"/>
      <c r="F17" s="8"/>
      <c r="G17" s="207"/>
      <c r="H17" s="208"/>
      <c r="I17" s="208"/>
      <c r="J17" s="209"/>
      <c r="K17" s="8"/>
      <c r="L17" s="8"/>
      <c r="M17" s="8"/>
    </row>
    <row r="18" spans="1:16" ht="19.95" customHeight="1" thickBot="1" x14ac:dyDescent="0.35">
      <c r="A18" s="8"/>
      <c r="B18" s="7"/>
      <c r="C18" s="8"/>
      <c r="D18" s="8"/>
      <c r="E18" s="8"/>
      <c r="F18" s="8"/>
      <c r="G18" s="210"/>
      <c r="H18" s="211"/>
      <c r="I18" s="211"/>
      <c r="J18" s="212"/>
      <c r="K18" s="8"/>
      <c r="L18" s="8"/>
      <c r="M18" s="8"/>
    </row>
    <row r="19" spans="1:16" ht="19.95" customHeight="1" thickBot="1" x14ac:dyDescent="0.35">
      <c r="A19" s="8"/>
      <c r="B19" s="7"/>
      <c r="C19" s="8"/>
      <c r="D19" s="8"/>
      <c r="E19" s="8"/>
      <c r="F19" s="8"/>
      <c r="G19" s="191"/>
      <c r="H19" s="191"/>
      <c r="I19" s="191"/>
      <c r="J19" s="191"/>
      <c r="K19" s="8"/>
      <c r="L19" s="8"/>
      <c r="M19" s="8"/>
    </row>
    <row r="20" spans="1:16" s="196" customFormat="1" ht="19.95" customHeight="1" thickBot="1" x14ac:dyDescent="0.4">
      <c r="A20" s="195"/>
      <c r="B20" s="505" t="s">
        <v>401</v>
      </c>
      <c r="C20" s="505"/>
      <c r="D20" s="502" t="s">
        <v>387</v>
      </c>
      <c r="E20" s="503"/>
      <c r="F20" s="504"/>
      <c r="G20" s="191"/>
      <c r="H20" s="191"/>
      <c r="I20" s="191"/>
      <c r="J20" s="191"/>
      <c r="K20" s="195"/>
      <c r="L20" s="195"/>
      <c r="M20" s="195"/>
      <c r="P20"/>
    </row>
    <row r="21" spans="1:16" ht="19.95" customHeight="1" x14ac:dyDescent="0.35">
      <c r="A21" s="8"/>
      <c r="B21" s="190"/>
      <c r="D21" s="26" t="s">
        <v>391</v>
      </c>
      <c r="E21" s="20"/>
      <c r="F21" s="20"/>
      <c r="G21" s="191"/>
      <c r="H21" s="191"/>
      <c r="I21" s="191"/>
      <c r="J21" s="191"/>
      <c r="K21" s="8"/>
      <c r="L21" s="8"/>
      <c r="M21" s="8"/>
    </row>
    <row r="22" spans="1:16" ht="19.95" customHeight="1" x14ac:dyDescent="0.3">
      <c r="A22" s="8"/>
      <c r="B22" s="8"/>
      <c r="C22" s="8"/>
      <c r="D22" s="8"/>
      <c r="E22" s="8"/>
      <c r="F22" s="8"/>
      <c r="G22" s="8"/>
      <c r="H22" s="8"/>
      <c r="I22" s="8"/>
      <c r="J22" s="8"/>
      <c r="K22" s="8"/>
      <c r="L22" s="8"/>
      <c r="M22" s="8"/>
      <c r="N22" s="8"/>
      <c r="O22" s="8"/>
    </row>
    <row r="23" spans="1:16" ht="19.95" customHeight="1" x14ac:dyDescent="0.35">
      <c r="A23" s="8"/>
      <c r="B23" s="506" t="s">
        <v>402</v>
      </c>
      <c r="C23" s="506"/>
      <c r="D23" s="506"/>
      <c r="E23" s="10"/>
      <c r="F23" s="10"/>
      <c r="G23" s="10"/>
      <c r="H23" s="10"/>
      <c r="I23" s="10"/>
      <c r="J23" s="10"/>
      <c r="K23" s="10"/>
      <c r="L23" s="10"/>
      <c r="M23" s="10"/>
      <c r="N23" s="8"/>
      <c r="O23" s="8"/>
    </row>
    <row r="24" spans="1:16" ht="19.95" customHeight="1" x14ac:dyDescent="0.3">
      <c r="A24" s="8"/>
      <c r="B24" s="165"/>
      <c r="C24" s="228" t="s">
        <v>304</v>
      </c>
      <c r="D24" s="228"/>
      <c r="E24" s="228"/>
      <c r="F24" s="228"/>
      <c r="G24" s="228"/>
      <c r="H24" s="228"/>
      <c r="I24" s="228"/>
      <c r="J24" s="228"/>
      <c r="K24" s="228"/>
      <c r="L24" s="228"/>
      <c r="M24" s="228"/>
      <c r="N24" s="8"/>
      <c r="O24" s="8"/>
    </row>
    <row r="25" spans="1:16" ht="19.95" customHeight="1" x14ac:dyDescent="0.3">
      <c r="A25" s="8"/>
      <c r="B25" s="10"/>
      <c r="C25" s="228"/>
      <c r="D25" s="228"/>
      <c r="E25" s="228"/>
      <c r="F25" s="228"/>
      <c r="G25" s="228"/>
      <c r="H25" s="228"/>
      <c r="I25" s="228"/>
      <c r="J25" s="228"/>
      <c r="K25" s="228"/>
      <c r="L25" s="228"/>
      <c r="M25" s="228"/>
      <c r="N25" s="8"/>
      <c r="O25" s="8"/>
    </row>
    <row r="26" spans="1:16" ht="19.95" customHeight="1" x14ac:dyDescent="0.3">
      <c r="A26" s="10"/>
      <c r="B26" s="10"/>
      <c r="C26" s="228"/>
      <c r="D26" s="228"/>
      <c r="E26" s="228"/>
      <c r="F26" s="228"/>
      <c r="G26" s="228"/>
      <c r="H26" s="228"/>
      <c r="I26" s="228"/>
      <c r="J26" s="228"/>
      <c r="K26" s="228"/>
      <c r="L26" s="228"/>
      <c r="M26" s="228"/>
    </row>
    <row r="27" spans="1:16" ht="19.95" customHeight="1" x14ac:dyDescent="0.3">
      <c r="A27" s="10"/>
      <c r="B27" s="10"/>
      <c r="C27" s="16"/>
      <c r="D27" s="16"/>
      <c r="E27" s="16"/>
      <c r="F27" s="16"/>
      <c r="G27" s="16"/>
      <c r="H27" s="16"/>
      <c r="I27" s="16"/>
      <c r="J27" s="16"/>
      <c r="K27" s="16"/>
      <c r="L27" s="16"/>
      <c r="M27" s="16"/>
    </row>
    <row r="28" spans="1:16" ht="19.95" customHeight="1" x14ac:dyDescent="0.35">
      <c r="A28" s="10"/>
      <c r="B28" s="489" t="s">
        <v>313</v>
      </c>
      <c r="C28" s="489"/>
      <c r="D28" s="10"/>
      <c r="E28" s="10"/>
      <c r="F28" s="10"/>
      <c r="G28" s="10"/>
      <c r="H28" s="10"/>
      <c r="I28" s="10"/>
      <c r="J28" s="10"/>
      <c r="K28" s="10"/>
      <c r="L28" s="10"/>
      <c r="M28" s="10"/>
    </row>
    <row r="29" spans="1:16" ht="19.95" customHeight="1" thickBot="1" x14ac:dyDescent="0.4">
      <c r="A29" s="10"/>
      <c r="B29" s="10"/>
      <c r="C29" s="10"/>
      <c r="D29" s="10"/>
      <c r="E29" s="10"/>
      <c r="F29" s="10"/>
      <c r="G29" s="10"/>
      <c r="H29" s="10"/>
      <c r="I29" s="227"/>
      <c r="J29" s="227"/>
      <c r="K29" s="10"/>
      <c r="L29" s="10"/>
      <c r="M29" s="10"/>
    </row>
    <row r="30" spans="1:16" ht="34.950000000000003" customHeight="1" thickBot="1" x14ac:dyDescent="0.4">
      <c r="A30" s="10"/>
      <c r="B30" s="10"/>
      <c r="C30" s="328"/>
      <c r="D30" s="328"/>
      <c r="E30" s="328"/>
      <c r="F30" s="328"/>
      <c r="G30" s="325"/>
      <c r="H30" s="325"/>
      <c r="I30" s="264" t="s">
        <v>7</v>
      </c>
      <c r="J30" s="265"/>
      <c r="K30" s="329" t="s">
        <v>8</v>
      </c>
      <c r="L30" s="330"/>
      <c r="M30" s="13"/>
      <c r="N30" s="13"/>
    </row>
    <row r="31" spans="1:16" ht="19.95" customHeight="1" thickBot="1" x14ac:dyDescent="0.4">
      <c r="A31" s="14"/>
      <c r="B31" s="14"/>
      <c r="C31" s="14"/>
      <c r="D31" s="316"/>
      <c r="E31" s="316"/>
      <c r="F31" s="316"/>
      <c r="G31" s="316"/>
      <c r="H31" s="316"/>
      <c r="I31" s="231" t="str">
        <f>IF(ISBLANK('Scour Design Flood HEC-18'!G25),"",'Scour Design Flood HEC-18'!G25)</f>
        <v/>
      </c>
      <c r="J31" s="232"/>
      <c r="K31" s="331" t="str">
        <f>IF(ISBLANK('Scour Check Flood HEC-18'!G25),"",'Scour Check Flood HEC-18'!G25)</f>
        <v/>
      </c>
      <c r="L31" s="232"/>
      <c r="M31" s="10"/>
    </row>
    <row r="32" spans="1:16" ht="19.95" customHeight="1" x14ac:dyDescent="0.35">
      <c r="A32" s="150"/>
      <c r="B32" s="150"/>
      <c r="C32" s="150"/>
      <c r="D32" s="296" t="s">
        <v>135</v>
      </c>
      <c r="E32" s="297"/>
      <c r="F32" s="297"/>
      <c r="G32" s="253" t="s">
        <v>26</v>
      </c>
      <c r="H32" s="254"/>
      <c r="I32" s="217" t="str">
        <f>IF('Scour Design Flood HEC-18'!K115&lt;0,0,'Scour Design Flood HEC-18'!K115)</f>
        <v/>
      </c>
      <c r="J32" s="218"/>
      <c r="K32" s="217" t="str">
        <f>IF('Scour Check Flood HEC-18'!K115&lt;0,0,'Scour Check Flood HEC-18'!K115)</f>
        <v/>
      </c>
      <c r="L32" s="218"/>
      <c r="M32" s="10"/>
    </row>
    <row r="33" spans="1:18" ht="19.95" customHeight="1" x14ac:dyDescent="0.35">
      <c r="A33" s="151"/>
      <c r="B33" s="151"/>
      <c r="C33" s="151"/>
      <c r="D33" s="298"/>
      <c r="E33" s="299"/>
      <c r="F33" s="299"/>
      <c r="G33" s="257" t="s">
        <v>27</v>
      </c>
      <c r="H33" s="258"/>
      <c r="I33" s="219" t="str">
        <f>IF('Scour Design Flood HEC-18'!K116&lt;0,0,'Scour Design Flood HEC-18'!K116)</f>
        <v/>
      </c>
      <c r="J33" s="220"/>
      <c r="K33" s="219" t="str">
        <f>IF('Scour Check Flood HEC-18'!K116&lt;0,0,'Scour Check Flood HEC-18'!K116)</f>
        <v/>
      </c>
      <c r="L33" s="220"/>
      <c r="M33" s="10"/>
    </row>
    <row r="34" spans="1:18" ht="19.95" customHeight="1" thickBot="1" x14ac:dyDescent="0.4">
      <c r="A34" s="151"/>
      <c r="B34" s="151"/>
      <c r="C34" s="151"/>
      <c r="D34" s="300"/>
      <c r="E34" s="301"/>
      <c r="F34" s="301"/>
      <c r="G34" s="260" t="s">
        <v>28</v>
      </c>
      <c r="H34" s="261"/>
      <c r="I34" s="221" t="str">
        <f>IF('Scour Design Flood HEC-18'!K117&lt;0,0,'Scour Design Flood HEC-18'!K117)</f>
        <v/>
      </c>
      <c r="J34" s="222"/>
      <c r="K34" s="221" t="str">
        <f>IF('Scour Check Flood HEC-18'!K117&lt;0,0,'Scour Check Flood HEC-18'!K117)</f>
        <v/>
      </c>
      <c r="L34" s="222"/>
      <c r="M34" s="10"/>
    </row>
    <row r="35" spans="1:18" ht="19.95" customHeight="1" x14ac:dyDescent="0.35">
      <c r="A35" s="151"/>
      <c r="B35" s="151"/>
      <c r="C35" s="151"/>
      <c r="D35" s="296" t="s">
        <v>136</v>
      </c>
      <c r="E35" s="297"/>
      <c r="F35" s="297"/>
      <c r="G35" s="253" t="s">
        <v>26</v>
      </c>
      <c r="H35" s="254"/>
      <c r="I35" s="217" t="str">
        <f>IF('Scour Design Flood HEC-18'!H90&lt;0,0,'Scour Design Flood HEC-18'!H90)</f>
        <v/>
      </c>
      <c r="J35" s="218"/>
      <c r="K35" s="217" t="str">
        <f>IF('Scour Check Flood HEC-18'!H90&lt;0,0,'Scour Check Flood HEC-18'!H90)</f>
        <v/>
      </c>
      <c r="L35" s="218"/>
      <c r="M35" s="10"/>
    </row>
    <row r="36" spans="1:18" ht="19.95" customHeight="1" x14ac:dyDescent="0.35">
      <c r="A36" s="150"/>
      <c r="B36" s="150"/>
      <c r="C36" s="150"/>
      <c r="D36" s="298"/>
      <c r="E36" s="299"/>
      <c r="F36" s="299"/>
      <c r="G36" s="257" t="s">
        <v>27</v>
      </c>
      <c r="H36" s="258"/>
      <c r="I36" s="219" t="str">
        <f>IF('Scour Design Flood HEC-18'!H91&lt;0,0,'Scour Design Flood HEC-18'!H91)</f>
        <v/>
      </c>
      <c r="J36" s="220"/>
      <c r="K36" s="219" t="str">
        <f>IF('Scour Check Flood HEC-18'!H91&lt;0,0,'Scour Check Flood HEC-18'!H91)</f>
        <v/>
      </c>
      <c r="L36" s="220"/>
      <c r="M36" s="10"/>
    </row>
    <row r="37" spans="1:18" ht="19.95" customHeight="1" thickBot="1" x14ac:dyDescent="0.4">
      <c r="A37" s="151"/>
      <c r="B37" s="151"/>
      <c r="C37" s="151"/>
      <c r="D37" s="300"/>
      <c r="E37" s="301"/>
      <c r="F37" s="301"/>
      <c r="G37" s="260" t="s">
        <v>28</v>
      </c>
      <c r="H37" s="261"/>
      <c r="I37" s="221" t="str">
        <f>IF('Scour Design Flood HEC-18'!H92&lt;0,0,'Scour Design Flood HEC-18'!H92)</f>
        <v/>
      </c>
      <c r="J37" s="222"/>
      <c r="K37" s="221" t="str">
        <f>IF('Scour Check Flood HEC-18'!H92&lt;0,0,'Scour Check Flood HEC-18'!H92)</f>
        <v/>
      </c>
      <c r="L37" s="222"/>
      <c r="M37" s="10"/>
    </row>
    <row r="38" spans="1:18" ht="19.95" customHeight="1" x14ac:dyDescent="0.35">
      <c r="A38" s="151"/>
      <c r="B38" s="151"/>
      <c r="C38" s="151"/>
      <c r="D38" s="296" t="s">
        <v>137</v>
      </c>
      <c r="E38" s="297"/>
      <c r="F38" s="297"/>
      <c r="G38" s="253" t="s">
        <v>26</v>
      </c>
      <c r="H38" s="254"/>
      <c r="I38" s="217" t="str">
        <f>IF('Scour Design Flood HEC-18'!L142&lt;0,0,'Scour Design Flood HEC-18'!L142)</f>
        <v/>
      </c>
      <c r="J38" s="218"/>
      <c r="K38" s="217" t="str">
        <f>IF('Scour Check Flood HEC-18'!L142&lt;0,0,'Scour Check Flood HEC-18'!L142)</f>
        <v/>
      </c>
      <c r="L38" s="218"/>
      <c r="M38" s="10"/>
    </row>
    <row r="39" spans="1:18" ht="19.95" customHeight="1" x14ac:dyDescent="0.35">
      <c r="A39" s="151"/>
      <c r="B39" s="151"/>
      <c r="C39" s="151"/>
      <c r="D39" s="298"/>
      <c r="E39" s="299"/>
      <c r="F39" s="299"/>
      <c r="G39" s="257" t="s">
        <v>27</v>
      </c>
      <c r="H39" s="258"/>
      <c r="I39" s="219" t="str">
        <f>IF('Scour Design Flood HEC-18'!L143&lt;0,0,'Scour Design Flood HEC-18'!L143)</f>
        <v/>
      </c>
      <c r="J39" s="220"/>
      <c r="K39" s="219" t="str">
        <f>IF('Scour Check Flood HEC-18'!L143&lt;0,0,'Scour Check Flood HEC-18'!L143)</f>
        <v/>
      </c>
      <c r="L39" s="220"/>
      <c r="M39" s="10"/>
    </row>
    <row r="40" spans="1:18" ht="19.95" customHeight="1" thickBot="1" x14ac:dyDescent="0.4">
      <c r="A40" s="150"/>
      <c r="B40" s="150"/>
      <c r="C40" s="150"/>
      <c r="D40" s="300"/>
      <c r="E40" s="301"/>
      <c r="F40" s="301"/>
      <c r="G40" s="260" t="s">
        <v>28</v>
      </c>
      <c r="H40" s="261"/>
      <c r="I40" s="221" t="str">
        <f>IF('Scour Design Flood HEC-18'!L144&lt;0,0,'Scour Design Flood HEC-18'!L144)</f>
        <v/>
      </c>
      <c r="J40" s="222"/>
      <c r="K40" s="221" t="str">
        <f>IF('Scour Check Flood HEC-18'!L144&lt;0,0,'Scour Check Flood HEC-18'!L144)</f>
        <v/>
      </c>
      <c r="L40" s="222"/>
      <c r="M40" s="10"/>
    </row>
    <row r="41" spans="1:18" ht="19.95" customHeight="1" x14ac:dyDescent="0.35">
      <c r="A41" s="150"/>
      <c r="B41" s="150"/>
      <c r="C41" s="150"/>
      <c r="D41" s="296" t="s">
        <v>138</v>
      </c>
      <c r="E41" s="297"/>
      <c r="F41" s="297"/>
      <c r="G41" s="253" t="s">
        <v>26</v>
      </c>
      <c r="H41" s="254"/>
      <c r="I41" s="217">
        <f t="shared" ref="I41:K43" si="0">IF(I32="",SUM(I35,I38),IF(I35="",SUM(I38,I32),""))</f>
        <v>0</v>
      </c>
      <c r="J41" s="218"/>
      <c r="K41" s="217">
        <f>IF(K32="",SUM(K35,K38),IF(K35="",SUM(K38,K32),""))</f>
        <v>0</v>
      </c>
      <c r="L41" s="218"/>
      <c r="M41" s="10"/>
    </row>
    <row r="42" spans="1:18" ht="19.95" customHeight="1" x14ac:dyDescent="0.35">
      <c r="A42" s="10"/>
      <c r="B42" s="10"/>
      <c r="C42" s="10"/>
      <c r="D42" s="298"/>
      <c r="E42" s="299"/>
      <c r="F42" s="299"/>
      <c r="G42" s="257" t="s">
        <v>27</v>
      </c>
      <c r="H42" s="258"/>
      <c r="I42" s="219">
        <f t="shared" si="0"/>
        <v>0</v>
      </c>
      <c r="J42" s="220"/>
      <c r="K42" s="219">
        <f t="shared" si="0"/>
        <v>0</v>
      </c>
      <c r="L42" s="220"/>
      <c r="M42" s="10"/>
    </row>
    <row r="43" spans="1:18" ht="19.95" customHeight="1" thickBot="1" x14ac:dyDescent="0.4">
      <c r="A43" s="10"/>
      <c r="B43" s="10"/>
      <c r="C43" s="10"/>
      <c r="D43" s="300"/>
      <c r="E43" s="301"/>
      <c r="F43" s="301"/>
      <c r="G43" s="260" t="s">
        <v>28</v>
      </c>
      <c r="H43" s="261"/>
      <c r="I43" s="221">
        <f t="shared" si="0"/>
        <v>0</v>
      </c>
      <c r="J43" s="222"/>
      <c r="K43" s="221">
        <f t="shared" si="0"/>
        <v>0</v>
      </c>
      <c r="L43" s="222"/>
      <c r="M43" s="10"/>
      <c r="R43" s="152"/>
    </row>
    <row r="44" spans="1:18" ht="19.95" customHeight="1" x14ac:dyDescent="0.35">
      <c r="A44" s="10"/>
      <c r="B44" s="10"/>
      <c r="C44" s="227"/>
      <c r="D44" s="227"/>
      <c r="E44" s="227"/>
      <c r="F44" s="227"/>
      <c r="G44" s="227"/>
      <c r="H44" s="227"/>
      <c r="I44" s="227"/>
      <c r="J44" s="227"/>
      <c r="K44" s="10"/>
      <c r="L44" s="10"/>
      <c r="M44" s="10"/>
    </row>
    <row r="45" spans="1:18" ht="19.5" customHeight="1" thickBot="1" x14ac:dyDescent="0.4">
      <c r="A45" s="10"/>
      <c r="B45" s="489" t="s">
        <v>134</v>
      </c>
      <c r="C45" s="489"/>
      <c r="D45" s="10"/>
      <c r="E45" s="10"/>
      <c r="G45" s="325"/>
      <c r="H45" s="325"/>
      <c r="I45" s="10"/>
      <c r="J45" s="10"/>
      <c r="K45" s="10"/>
      <c r="L45" s="10"/>
      <c r="M45" s="10"/>
    </row>
    <row r="46" spans="1:18" ht="34.950000000000003" customHeight="1" thickBot="1" x14ac:dyDescent="0.4">
      <c r="A46" s="10"/>
      <c r="B46" s="10"/>
      <c r="C46" s="10"/>
      <c r="D46" s="316" t="s">
        <v>133</v>
      </c>
      <c r="E46" s="316"/>
      <c r="F46" s="316"/>
      <c r="G46" s="316"/>
      <c r="H46" s="316"/>
      <c r="I46" s="317" t="s">
        <v>7</v>
      </c>
      <c r="J46" s="318"/>
      <c r="K46" s="229" t="s">
        <v>8</v>
      </c>
      <c r="L46" s="230"/>
      <c r="M46" s="10"/>
    </row>
    <row r="47" spans="1:18" ht="19.95" customHeight="1" thickBot="1" x14ac:dyDescent="0.35">
      <c r="A47" s="10"/>
      <c r="B47" s="10"/>
      <c r="C47" s="10"/>
      <c r="D47" s="171"/>
      <c r="E47" s="171"/>
      <c r="F47" s="171"/>
      <c r="G47" s="171"/>
      <c r="H47" s="171"/>
      <c r="I47" s="323" t="str">
        <f>IF(ISBLANK('Pressurized Flow Design Flood'!G26),"",'Pressurized Flow Design Flood'!G26)</f>
        <v/>
      </c>
      <c r="J47" s="324"/>
      <c r="K47" s="231" t="str">
        <f>IF(ISBLANK('Pressurized Flow Check Flood'!G26),"",'Pressurized Flow Check Flood'!G26)</f>
        <v/>
      </c>
      <c r="L47" s="232"/>
      <c r="M47" s="10"/>
    </row>
    <row r="48" spans="1:18" ht="19.95" customHeight="1" x14ac:dyDescent="0.35">
      <c r="A48" s="10"/>
      <c r="B48" s="10"/>
      <c r="C48" s="10"/>
      <c r="D48" s="284" t="s">
        <v>139</v>
      </c>
      <c r="E48" s="285"/>
      <c r="F48" s="285"/>
      <c r="G48" s="290" t="s">
        <v>26</v>
      </c>
      <c r="H48" s="291"/>
      <c r="I48" s="239" t="str">
        <f>'Pressurized Flow Design Flood'!H123</f>
        <v/>
      </c>
      <c r="J48" s="240"/>
      <c r="K48" s="235" t="str">
        <f>'Pressurized Flow Check Flood'!H123</f>
        <v/>
      </c>
      <c r="L48" s="236"/>
      <c r="M48" s="10"/>
    </row>
    <row r="49" spans="1:13" ht="19.95" customHeight="1" x14ac:dyDescent="0.35">
      <c r="A49" s="10"/>
      <c r="B49" s="10"/>
      <c r="C49" s="10"/>
      <c r="D49" s="286"/>
      <c r="E49" s="287"/>
      <c r="F49" s="287"/>
      <c r="G49" s="292" t="s">
        <v>27</v>
      </c>
      <c r="H49" s="293"/>
      <c r="I49" s="237" t="str">
        <f>'Pressurized Flow Design Flood'!H124</f>
        <v/>
      </c>
      <c r="J49" s="238"/>
      <c r="K49" s="237" t="str">
        <f>'Pressurized Flow Check Flood'!H124</f>
        <v/>
      </c>
      <c r="L49" s="238"/>
      <c r="M49" s="10"/>
    </row>
    <row r="50" spans="1:13" ht="19.95" customHeight="1" thickBot="1" x14ac:dyDescent="0.4">
      <c r="A50" s="10"/>
      <c r="B50" s="10"/>
      <c r="C50" s="10"/>
      <c r="D50" s="319"/>
      <c r="E50" s="320"/>
      <c r="F50" s="320"/>
      <c r="G50" s="321" t="s">
        <v>28</v>
      </c>
      <c r="H50" s="322"/>
      <c r="I50" s="233" t="str">
        <f>'Pressurized Flow Design Flood'!H125</f>
        <v/>
      </c>
      <c r="J50" s="234"/>
      <c r="K50" s="233" t="str">
        <f>'Pressurized Flow Check Flood'!H125</f>
        <v/>
      </c>
      <c r="L50" s="234"/>
      <c r="M50" s="10"/>
    </row>
    <row r="51" spans="1:13" ht="19.95" customHeight="1" x14ac:dyDescent="0.35">
      <c r="A51" s="10"/>
      <c r="B51" s="10"/>
      <c r="C51" s="10"/>
      <c r="D51" s="284" t="s">
        <v>137</v>
      </c>
      <c r="E51" s="285"/>
      <c r="F51" s="285"/>
      <c r="G51" s="290" t="s">
        <v>26</v>
      </c>
      <c r="H51" s="291"/>
      <c r="I51" s="239" t="str">
        <f>'Pressurized Flow Design Flood'!L152</f>
        <v/>
      </c>
      <c r="J51" s="240"/>
      <c r="K51" s="239" t="str">
        <f>'Pressurized Flow Check Flood'!L152</f>
        <v/>
      </c>
      <c r="L51" s="240"/>
      <c r="M51" s="10"/>
    </row>
    <row r="52" spans="1:13" ht="19.95" customHeight="1" x14ac:dyDescent="0.35">
      <c r="A52" s="10"/>
      <c r="B52" s="10"/>
      <c r="C52" s="10"/>
      <c r="D52" s="286"/>
      <c r="E52" s="287"/>
      <c r="F52" s="287"/>
      <c r="G52" s="292" t="s">
        <v>27</v>
      </c>
      <c r="H52" s="293"/>
      <c r="I52" s="237" t="str">
        <f>'Pressurized Flow Design Flood'!L153</f>
        <v/>
      </c>
      <c r="J52" s="238"/>
      <c r="K52" s="237" t="str">
        <f>'Pressurized Flow Check Flood'!L153</f>
        <v/>
      </c>
      <c r="L52" s="238"/>
      <c r="M52" s="10"/>
    </row>
    <row r="53" spans="1:13" ht="19.95" customHeight="1" thickBot="1" x14ac:dyDescent="0.4">
      <c r="A53" s="10"/>
      <c r="B53" s="10"/>
      <c r="C53" s="10"/>
      <c r="D53" s="288"/>
      <c r="E53" s="289"/>
      <c r="F53" s="289"/>
      <c r="G53" s="294" t="s">
        <v>28</v>
      </c>
      <c r="H53" s="295"/>
      <c r="I53" s="233" t="str">
        <f>'Pressurized Flow Design Flood'!L154</f>
        <v/>
      </c>
      <c r="J53" s="234"/>
      <c r="K53" s="233" t="str">
        <f>'Pressurized Flow Check Flood'!L154</f>
        <v/>
      </c>
      <c r="L53" s="234"/>
      <c r="M53" s="10"/>
    </row>
    <row r="54" spans="1:13" ht="19.95" customHeight="1" x14ac:dyDescent="0.35">
      <c r="A54" s="10"/>
      <c r="B54" s="10"/>
      <c r="C54" s="10"/>
      <c r="D54" s="296" t="s">
        <v>138</v>
      </c>
      <c r="E54" s="297"/>
      <c r="F54" s="297"/>
      <c r="G54" s="253" t="s">
        <v>26</v>
      </c>
      <c r="H54" s="254"/>
      <c r="I54" s="219" t="str">
        <f>IF(I51="",I48,SUM(I48,I51))</f>
        <v/>
      </c>
      <c r="J54" s="220"/>
      <c r="K54" s="219" t="str">
        <f>IF(K51="",K48,SUM(K48,K51))</f>
        <v/>
      </c>
      <c r="L54" s="220"/>
      <c r="M54" s="10"/>
    </row>
    <row r="55" spans="1:13" ht="19.95" customHeight="1" x14ac:dyDescent="0.35">
      <c r="A55" s="10"/>
      <c r="B55" s="10"/>
      <c r="C55" s="10"/>
      <c r="D55" s="298"/>
      <c r="E55" s="299"/>
      <c r="F55" s="299"/>
      <c r="G55" s="257" t="s">
        <v>27</v>
      </c>
      <c r="H55" s="258"/>
      <c r="I55" s="219" t="str">
        <f>IF(I52="",I49,SUM(I49,I52))</f>
        <v/>
      </c>
      <c r="J55" s="220"/>
      <c r="K55" s="219" t="str">
        <f>IF(K52="",K49,SUM(K49,K52))</f>
        <v/>
      </c>
      <c r="L55" s="220"/>
      <c r="M55" s="10"/>
    </row>
    <row r="56" spans="1:13" ht="19.95" customHeight="1" thickBot="1" x14ac:dyDescent="0.4">
      <c r="A56" s="10"/>
      <c r="B56" s="10"/>
      <c r="C56" s="10"/>
      <c r="D56" s="300"/>
      <c r="E56" s="301"/>
      <c r="F56" s="301"/>
      <c r="G56" s="260" t="s">
        <v>28</v>
      </c>
      <c r="H56" s="261"/>
      <c r="I56" s="221" t="str">
        <f>IF(I53="",I50,SUM(I50,I53))</f>
        <v/>
      </c>
      <c r="J56" s="222"/>
      <c r="K56" s="221" t="str">
        <f>IF(K53="",K50,SUM(K50,K53))</f>
        <v/>
      </c>
      <c r="L56" s="222"/>
      <c r="M56" s="10"/>
    </row>
    <row r="57" spans="1:13" ht="19.95" customHeight="1" thickBot="1" x14ac:dyDescent="0.4">
      <c r="A57" s="10"/>
      <c r="B57" s="10"/>
      <c r="C57" s="10"/>
      <c r="D57" s="10"/>
      <c r="E57" s="10"/>
      <c r="F57" s="10"/>
      <c r="G57" s="10"/>
      <c r="H57" s="10"/>
      <c r="I57" s="10"/>
      <c r="J57" s="15"/>
      <c r="K57" s="10"/>
      <c r="L57" s="10"/>
      <c r="M57" s="10"/>
    </row>
    <row r="58" spans="1:13" ht="34.950000000000003" customHeight="1" thickBot="1" x14ac:dyDescent="0.4">
      <c r="A58" s="10"/>
      <c r="B58" s="465" t="s">
        <v>315</v>
      </c>
      <c r="C58" s="465"/>
      <c r="D58" s="465"/>
      <c r="E58" s="465"/>
      <c r="F58" s="465"/>
      <c r="G58" s="465"/>
      <c r="H58" s="10"/>
      <c r="I58" s="264" t="s">
        <v>7</v>
      </c>
      <c r="J58" s="308"/>
      <c r="K58" s="266" t="s">
        <v>8</v>
      </c>
      <c r="L58" s="267"/>
      <c r="M58" s="10"/>
    </row>
    <row r="59" spans="1:13" ht="19.95" customHeight="1" thickBot="1" x14ac:dyDescent="0.35">
      <c r="A59" s="10"/>
      <c r="B59" s="10"/>
      <c r="C59" s="10"/>
      <c r="D59" s="10"/>
      <c r="E59" s="10"/>
      <c r="F59" s="10"/>
      <c r="G59" s="10"/>
      <c r="H59" s="10"/>
      <c r="I59" s="231" t="str">
        <f>IF(ISBLANK('Scour Design Flood HEC-18'!G25),"",'Scour Design Flood HEC-18'!G25)</f>
        <v/>
      </c>
      <c r="J59" s="309"/>
      <c r="K59" s="231" t="str">
        <f>IF(ISBLANK('Scour Check Flood HEC-18'!G25),"",'Scour Check Flood HEC-18'!G25)</f>
        <v/>
      </c>
      <c r="L59" s="232"/>
      <c r="M59" s="10"/>
    </row>
    <row r="60" spans="1:13" ht="19.5" customHeight="1" x14ac:dyDescent="0.35">
      <c r="A60" s="10"/>
      <c r="B60" s="10"/>
      <c r="C60" s="10"/>
      <c r="D60" s="310" t="s">
        <v>298</v>
      </c>
      <c r="E60" s="311"/>
      <c r="F60" s="311"/>
      <c r="G60" s="253" t="s">
        <v>26</v>
      </c>
      <c r="H60" s="254"/>
      <c r="I60" s="220" t="str">
        <f>IF(ISBLANK('Scour Design Flood HEC-18'!F90),'Scour Design Flood HEC-18'!K115,'Scour Design Flood HEC-18'!H90)</f>
        <v/>
      </c>
      <c r="J60" s="509"/>
      <c r="K60" s="509" t="str">
        <f>IF(ISBLANK('Scour Check Flood HEC-18'!F90),'Scour Check Flood HEC-18'!K115,'Scour Check Flood HEC-18'!H90)</f>
        <v/>
      </c>
      <c r="L60" s="509"/>
      <c r="M60" s="10"/>
    </row>
    <row r="61" spans="1:13" ht="20.25" customHeight="1" x14ac:dyDescent="0.35">
      <c r="A61" s="10"/>
      <c r="B61" s="10"/>
      <c r="C61" s="10"/>
      <c r="D61" s="312"/>
      <c r="E61" s="313"/>
      <c r="F61" s="313"/>
      <c r="G61" s="257" t="s">
        <v>27</v>
      </c>
      <c r="H61" s="258"/>
      <c r="I61" s="220" t="str">
        <f>IF(ISBLANK('Scour Design Flood HEC-18'!F91),'Scour Design Flood HEC-18'!K116,'Scour Design Flood HEC-18'!H91)</f>
        <v/>
      </c>
      <c r="J61" s="509"/>
      <c r="K61" s="509" t="str">
        <f>IF(ISBLANK('Scour Check Flood HEC-18'!F91),'Scour Check Flood HEC-18'!K116,'Scour Check Flood HEC-18'!H91)</f>
        <v/>
      </c>
      <c r="L61" s="509"/>
      <c r="M61" s="10"/>
    </row>
    <row r="62" spans="1:13" ht="21" customHeight="1" thickBot="1" x14ac:dyDescent="0.4">
      <c r="A62" s="10"/>
      <c r="B62" s="10"/>
      <c r="C62" s="10"/>
      <c r="D62" s="314"/>
      <c r="E62" s="315"/>
      <c r="F62" s="315"/>
      <c r="G62" s="260" t="s">
        <v>28</v>
      </c>
      <c r="H62" s="261"/>
      <c r="I62" s="222" t="str">
        <f>IF(ISBLANK('Scour Design Flood HEC-18'!F92),'Scour Design Flood HEC-18'!K117,'Scour Design Flood HEC-18'!H92)</f>
        <v/>
      </c>
      <c r="J62" s="510"/>
      <c r="K62" s="510" t="str">
        <f>IF(ISBLANK('Scour Check Flood HEC-18'!F92),'Scour Check Flood HEC-18'!K117,'Scour Check Flood HEC-18'!H92)</f>
        <v/>
      </c>
      <c r="L62" s="510"/>
      <c r="M62" s="10"/>
    </row>
    <row r="63" spans="1:13" ht="19.5" customHeight="1" x14ac:dyDescent="0.35">
      <c r="B63" s="10"/>
      <c r="C63" s="10"/>
      <c r="D63" s="247" t="s">
        <v>299</v>
      </c>
      <c r="E63" s="248"/>
      <c r="F63" s="248"/>
      <c r="G63" s="253" t="s">
        <v>26</v>
      </c>
      <c r="H63" s="254"/>
      <c r="I63" s="302"/>
      <c r="J63" s="303"/>
      <c r="K63" s="224"/>
      <c r="L63" s="225"/>
      <c r="M63" s="10"/>
    </row>
    <row r="64" spans="1:13" ht="19.5" customHeight="1" x14ac:dyDescent="0.35">
      <c r="B64" s="10"/>
      <c r="C64" s="10"/>
      <c r="D64" s="249"/>
      <c r="E64" s="250"/>
      <c r="F64" s="250"/>
      <c r="G64" s="257" t="s">
        <v>27</v>
      </c>
      <c r="H64" s="258"/>
      <c r="I64" s="304"/>
      <c r="J64" s="305"/>
      <c r="K64" s="213"/>
      <c r="L64" s="214"/>
      <c r="M64" s="10"/>
    </row>
    <row r="65" spans="2:13" ht="19.5" customHeight="1" thickBot="1" x14ac:dyDescent="0.4">
      <c r="B65" s="10"/>
      <c r="C65" s="10"/>
      <c r="D65" s="251"/>
      <c r="E65" s="252"/>
      <c r="F65" s="252"/>
      <c r="G65" s="260" t="s">
        <v>28</v>
      </c>
      <c r="H65" s="261"/>
      <c r="I65" s="306"/>
      <c r="J65" s="307"/>
      <c r="K65" s="215"/>
      <c r="L65" s="216"/>
      <c r="M65" s="10"/>
    </row>
    <row r="66" spans="2:13" ht="19.5" customHeight="1" x14ac:dyDescent="0.35">
      <c r="B66" s="10"/>
      <c r="C66" s="10"/>
      <c r="D66" s="247" t="s">
        <v>137</v>
      </c>
      <c r="E66" s="248"/>
      <c r="F66" s="248"/>
      <c r="G66" s="253" t="s">
        <v>26</v>
      </c>
      <c r="H66" s="254"/>
      <c r="I66" s="255" t="str">
        <f>IF('Scour Design Flood HEC-18'!L142&lt;0,0,'Scour Design Flood HEC-18'!L142)</f>
        <v/>
      </c>
      <c r="J66" s="256"/>
      <c r="K66" s="217"/>
      <c r="L66" s="218"/>
      <c r="M66" s="10"/>
    </row>
    <row r="67" spans="2:13" ht="19.5" customHeight="1" x14ac:dyDescent="0.35">
      <c r="B67" s="10"/>
      <c r="C67" s="10"/>
      <c r="D67" s="249"/>
      <c r="E67" s="250"/>
      <c r="F67" s="250"/>
      <c r="G67" s="257" t="s">
        <v>27</v>
      </c>
      <c r="H67" s="258"/>
      <c r="I67" s="226" t="str">
        <f>IF('Scour Design Flood HEC-18'!L143&lt;0,0,'Scour Design Flood HEC-18'!L143)</f>
        <v/>
      </c>
      <c r="J67" s="259"/>
      <c r="K67" s="219" t="str">
        <f>IF('Scour Check Flood HEC-18'!L143&lt;0,0,'Scour Check Flood HEC-18'!L143)</f>
        <v/>
      </c>
      <c r="L67" s="220"/>
      <c r="M67" s="10"/>
    </row>
    <row r="68" spans="2:13" ht="19.5" customHeight="1" thickBot="1" x14ac:dyDescent="0.4">
      <c r="B68" s="10"/>
      <c r="C68" s="10"/>
      <c r="D68" s="251"/>
      <c r="E68" s="252"/>
      <c r="F68" s="252"/>
      <c r="G68" s="260" t="s">
        <v>28</v>
      </c>
      <c r="H68" s="261"/>
      <c r="I68" s="262" t="str">
        <f>IF('Scour Design Flood HEC-18'!L144&lt;0,0,'Scour Design Flood HEC-18'!L144)</f>
        <v/>
      </c>
      <c r="J68" s="263"/>
      <c r="K68" s="221" t="str">
        <f>IF('Scour Check Flood HEC-18'!L144&lt;0,0,'Scour Check Flood HEC-18'!L144)</f>
        <v/>
      </c>
      <c r="L68" s="222"/>
      <c r="M68" s="10"/>
    </row>
    <row r="69" spans="2:13" ht="15.6" thickBot="1" x14ac:dyDescent="0.4">
      <c r="B69" s="10"/>
      <c r="C69" s="10"/>
      <c r="D69" s="10"/>
      <c r="E69" s="10"/>
      <c r="F69" s="10"/>
      <c r="G69" s="10"/>
      <c r="H69" s="10"/>
      <c r="I69" s="10"/>
      <c r="J69" s="15"/>
      <c r="K69" s="223"/>
      <c r="L69" s="223"/>
      <c r="M69" s="10"/>
    </row>
    <row r="70" spans="2:13" ht="19.5" customHeight="1" thickBot="1" x14ac:dyDescent="0.4">
      <c r="B70" s="10"/>
      <c r="C70" s="10"/>
      <c r="D70" s="10"/>
      <c r="E70" s="10"/>
      <c r="F70" s="10"/>
      <c r="G70" s="268" t="s">
        <v>300</v>
      </c>
      <c r="H70" s="269"/>
      <c r="I70" s="270"/>
      <c r="J70" s="271"/>
      <c r="K70" s="224"/>
      <c r="L70" s="225"/>
      <c r="M70" s="10"/>
    </row>
    <row r="71" spans="2:13" ht="19.5" customHeight="1" x14ac:dyDescent="0.35">
      <c r="B71" s="10"/>
      <c r="C71" s="10"/>
      <c r="D71" s="272" t="s">
        <v>138</v>
      </c>
      <c r="E71" s="273"/>
      <c r="F71" s="273"/>
      <c r="G71" s="511" t="s">
        <v>302</v>
      </c>
      <c r="H71" s="278"/>
      <c r="I71" s="241" t="str">
        <f>IF(ISBLANK($I$70),"",IF(ISBLANK(I66),SUM(I63,$I$70),IF(ISBLANK(I63),"",SUM(I63,I66,$I$70))))</f>
        <v/>
      </c>
      <c r="J71" s="242"/>
      <c r="K71" s="241" t="str">
        <f>IF(ISBLANK($K$70),"",IF(ISBLANK(K66),SUM(K63,$K$70),IF(ISBLANK(K63),"",SUM(K63,K66,$K$70))))</f>
        <v/>
      </c>
      <c r="L71" s="242"/>
      <c r="M71" s="10"/>
    </row>
    <row r="72" spans="2:13" ht="19.5" customHeight="1" x14ac:dyDescent="0.35">
      <c r="B72" s="10"/>
      <c r="C72" s="10"/>
      <c r="D72" s="274"/>
      <c r="E72" s="275"/>
      <c r="F72" s="275"/>
      <c r="G72" s="511" t="s">
        <v>301</v>
      </c>
      <c r="H72" s="278"/>
      <c r="I72" s="241" t="str">
        <f t="shared" ref="I72:K73" si="1">IF(ISBLANK($I$70),"",IF(ISBLANK(I67),SUM(I64,$I$70),IF(ISBLANK(I64),"",SUM(I64,I67,$I$70))))</f>
        <v/>
      </c>
      <c r="J72" s="242"/>
      <c r="K72" s="241" t="str">
        <f t="shared" si="1"/>
        <v/>
      </c>
      <c r="L72" s="242"/>
      <c r="M72" s="10"/>
    </row>
    <row r="73" spans="2:13" ht="19.5" customHeight="1" thickBot="1" x14ac:dyDescent="0.4">
      <c r="B73" s="10"/>
      <c r="C73" s="10"/>
      <c r="D73" s="276"/>
      <c r="E73" s="277"/>
      <c r="F73" s="277"/>
      <c r="G73" s="512" t="s">
        <v>303</v>
      </c>
      <c r="H73" s="279"/>
      <c r="I73" s="507" t="str">
        <f t="shared" si="1"/>
        <v/>
      </c>
      <c r="J73" s="508"/>
      <c r="K73" s="507" t="str">
        <f t="shared" si="1"/>
        <v/>
      </c>
      <c r="L73" s="508"/>
      <c r="M73" s="10"/>
    </row>
    <row r="74" spans="2:13" ht="15" x14ac:dyDescent="0.35">
      <c r="B74" s="10"/>
      <c r="C74" s="10"/>
      <c r="D74" s="10"/>
      <c r="E74" s="10"/>
      <c r="F74" s="10"/>
      <c r="G74" s="10"/>
      <c r="H74" s="10"/>
      <c r="I74" s="10"/>
      <c r="J74" s="15"/>
      <c r="K74" s="10"/>
      <c r="L74" s="10"/>
      <c r="M74" s="10"/>
    </row>
    <row r="75" spans="2:13" ht="16.8" thickBot="1" x14ac:dyDescent="0.4">
      <c r="B75" s="465" t="s">
        <v>334</v>
      </c>
      <c r="C75" s="465"/>
      <c r="D75" s="465"/>
      <c r="E75" s="465"/>
      <c r="F75" s="465"/>
      <c r="G75" s="465"/>
      <c r="H75" s="10"/>
      <c r="I75" s="10"/>
      <c r="J75" s="15"/>
      <c r="K75" s="10"/>
      <c r="L75" s="10"/>
      <c r="M75" s="10"/>
    </row>
    <row r="76" spans="2:13" ht="34.950000000000003" customHeight="1" x14ac:dyDescent="0.35">
      <c r="B76" s="10"/>
      <c r="C76" s="10"/>
      <c r="D76" s="10"/>
      <c r="E76" s="10"/>
      <c r="F76" s="10"/>
      <c r="G76" s="10"/>
      <c r="H76" s="10"/>
      <c r="I76" s="264" t="s">
        <v>7</v>
      </c>
      <c r="J76" s="265"/>
      <c r="K76" s="266" t="s">
        <v>8</v>
      </c>
      <c r="L76" s="267"/>
      <c r="M76" s="10"/>
    </row>
    <row r="77" spans="2:13" ht="16.8" thickBot="1" x14ac:dyDescent="0.35">
      <c r="B77" s="10"/>
      <c r="C77" s="10"/>
      <c r="D77" s="10"/>
      <c r="E77" s="10"/>
      <c r="F77" s="10"/>
      <c r="I77" s="243" t="str">
        <f>IF(ISBLANK(SRICOS!G26),"",SRICOS!G26)</f>
        <v/>
      </c>
      <c r="J77" s="244"/>
      <c r="K77" s="245" t="str">
        <f>'SRICOS Check Flood'!G26</f>
        <v/>
      </c>
      <c r="L77" s="246"/>
      <c r="M77" s="176"/>
    </row>
    <row r="78" spans="2:13" ht="19.5" customHeight="1" x14ac:dyDescent="0.3">
      <c r="B78" s="10"/>
      <c r="C78" s="10"/>
      <c r="D78" s="247" t="s">
        <v>305</v>
      </c>
      <c r="E78" s="248"/>
      <c r="F78" s="248"/>
      <c r="G78" s="253" t="s">
        <v>26</v>
      </c>
      <c r="H78" s="254"/>
      <c r="I78" s="280" t="str">
        <f>SRICOS!E259</f>
        <v/>
      </c>
      <c r="J78" s="281"/>
      <c r="K78" s="280" t="str">
        <f>'SRICOS Check Flood'!E259</f>
        <v/>
      </c>
      <c r="L78" s="281"/>
    </row>
    <row r="79" spans="2:13" ht="19.5" customHeight="1" x14ac:dyDescent="0.3">
      <c r="B79" s="10"/>
      <c r="C79" s="10"/>
      <c r="D79" s="249"/>
      <c r="E79" s="250"/>
      <c r="F79" s="250"/>
      <c r="G79" s="257" t="s">
        <v>27</v>
      </c>
      <c r="H79" s="258"/>
      <c r="I79" s="280" t="str">
        <f>SRICOS!E260</f>
        <v/>
      </c>
      <c r="J79" s="281"/>
      <c r="K79" s="280" t="str">
        <f>'SRICOS Check Flood'!E260</f>
        <v/>
      </c>
      <c r="L79" s="281"/>
    </row>
    <row r="80" spans="2:13" ht="19.5" customHeight="1" thickBot="1" x14ac:dyDescent="0.35">
      <c r="B80" s="10"/>
      <c r="C80" s="10"/>
      <c r="D80" s="251"/>
      <c r="E80" s="252"/>
      <c r="F80" s="252"/>
      <c r="G80" s="260" t="s">
        <v>28</v>
      </c>
      <c r="H80" s="261"/>
      <c r="I80" s="282" t="str">
        <f>SRICOS!E261</f>
        <v/>
      </c>
      <c r="J80" s="283"/>
      <c r="K80" s="282" t="str">
        <f>'SRICOS Check Flood'!E261</f>
        <v/>
      </c>
      <c r="L80" s="283"/>
    </row>
    <row r="81" spans="2:13" ht="15.75" customHeight="1" x14ac:dyDescent="0.3">
      <c r="B81" s="10"/>
      <c r="C81" s="10"/>
      <c r="D81" s="164"/>
      <c r="E81" s="164"/>
      <c r="F81" s="164"/>
      <c r="G81" s="10"/>
      <c r="I81" s="162"/>
      <c r="J81" s="163"/>
      <c r="K81" s="10"/>
    </row>
    <row r="82" spans="2:13" ht="15" x14ac:dyDescent="0.35">
      <c r="B82" s="10"/>
      <c r="C82" s="10"/>
      <c r="D82" s="10"/>
      <c r="E82" s="10"/>
      <c r="F82" s="10"/>
      <c r="G82" s="10"/>
      <c r="H82" s="10"/>
      <c r="I82" s="10"/>
      <c r="J82" s="15"/>
      <c r="K82" s="10"/>
      <c r="L82" s="10"/>
      <c r="M82" s="10"/>
    </row>
  </sheetData>
  <sheetProtection algorithmName="SHA-512" hashValue="LIDiDO36uDuAaDH2lV8PZOFi5neKKtqYK8CZGNhsrnctwU5W0hqxPGNeSLZUmgaNt0lCssrQIt5/6ufpRVDmmw==" saltValue="Y8WMeulZY00kqdl3BCDy/A==" spinCount="100000" sheet="1" objects="1" scenarios="1"/>
  <mergeCells count="163">
    <mergeCell ref="A1:M1"/>
    <mergeCell ref="G2:L2"/>
    <mergeCell ref="G3:L3"/>
    <mergeCell ref="G4:L4"/>
    <mergeCell ref="G5:L5"/>
    <mergeCell ref="G6:L6"/>
    <mergeCell ref="B75:G75"/>
    <mergeCell ref="I78:J78"/>
    <mergeCell ref="G7:L7"/>
    <mergeCell ref="G10:J18"/>
    <mergeCell ref="I29:J29"/>
    <mergeCell ref="C30:D30"/>
    <mergeCell ref="E30:F30"/>
    <mergeCell ref="G30:H30"/>
    <mergeCell ref="I30:J30"/>
    <mergeCell ref="K30:L30"/>
    <mergeCell ref="D31:H31"/>
    <mergeCell ref="I31:J31"/>
    <mergeCell ref="K31:L31"/>
    <mergeCell ref="D32:F34"/>
    <mergeCell ref="G32:H32"/>
    <mergeCell ref="I32:J32"/>
    <mergeCell ref="K32:L32"/>
    <mergeCell ref="G33:H33"/>
    <mergeCell ref="I33:J33"/>
    <mergeCell ref="K33:L33"/>
    <mergeCell ref="G34:H34"/>
    <mergeCell ref="I34:J34"/>
    <mergeCell ref="K34:L34"/>
    <mergeCell ref="D35:F37"/>
    <mergeCell ref="G35:H35"/>
    <mergeCell ref="I35:J35"/>
    <mergeCell ref="K35:L35"/>
    <mergeCell ref="G36:H36"/>
    <mergeCell ref="I36:J36"/>
    <mergeCell ref="K36:L36"/>
    <mergeCell ref="G37:H37"/>
    <mergeCell ref="I37:J37"/>
    <mergeCell ref="K37:L37"/>
    <mergeCell ref="C44:J44"/>
    <mergeCell ref="B45:C45"/>
    <mergeCell ref="G45:H45"/>
    <mergeCell ref="G40:H40"/>
    <mergeCell ref="I40:J40"/>
    <mergeCell ref="K40:L40"/>
    <mergeCell ref="D41:F43"/>
    <mergeCell ref="G41:H41"/>
    <mergeCell ref="I41:J41"/>
    <mergeCell ref="K41:L41"/>
    <mergeCell ref="G42:H42"/>
    <mergeCell ref="I42:J42"/>
    <mergeCell ref="K42:L42"/>
    <mergeCell ref="D38:F40"/>
    <mergeCell ref="G38:H38"/>
    <mergeCell ref="I38:J38"/>
    <mergeCell ref="K38:L38"/>
    <mergeCell ref="G39:H39"/>
    <mergeCell ref="I39:J39"/>
    <mergeCell ref="K39:L39"/>
    <mergeCell ref="G43:H43"/>
    <mergeCell ref="I43:J43"/>
    <mergeCell ref="K43:L43"/>
    <mergeCell ref="D46:H46"/>
    <mergeCell ref="I46:J46"/>
    <mergeCell ref="D48:F50"/>
    <mergeCell ref="G48:H48"/>
    <mergeCell ref="I48:J48"/>
    <mergeCell ref="G49:H49"/>
    <mergeCell ref="I49:J49"/>
    <mergeCell ref="G50:H50"/>
    <mergeCell ref="I50:J50"/>
    <mergeCell ref="I47:J47"/>
    <mergeCell ref="K63:L63"/>
    <mergeCell ref="D54:F56"/>
    <mergeCell ref="G54:H54"/>
    <mergeCell ref="I54:J54"/>
    <mergeCell ref="G55:H55"/>
    <mergeCell ref="I55:J55"/>
    <mergeCell ref="G56:H56"/>
    <mergeCell ref="I56:J56"/>
    <mergeCell ref="D63:F65"/>
    <mergeCell ref="G63:H63"/>
    <mergeCell ref="I63:J63"/>
    <mergeCell ref="G64:H64"/>
    <mergeCell ref="I64:J64"/>
    <mergeCell ref="G65:H65"/>
    <mergeCell ref="I65:J65"/>
    <mergeCell ref="B58:G58"/>
    <mergeCell ref="I58:J58"/>
    <mergeCell ref="I59:J59"/>
    <mergeCell ref="D60:F62"/>
    <mergeCell ref="G60:H60"/>
    <mergeCell ref="I60:J60"/>
    <mergeCell ref="G61:H61"/>
    <mergeCell ref="I61:J61"/>
    <mergeCell ref="G62:H62"/>
    <mergeCell ref="K58:L58"/>
    <mergeCell ref="K59:L59"/>
    <mergeCell ref="K60:L60"/>
    <mergeCell ref="K61:L61"/>
    <mergeCell ref="K62:L62"/>
    <mergeCell ref="D51:F53"/>
    <mergeCell ref="G51:H51"/>
    <mergeCell ref="I51:J51"/>
    <mergeCell ref="G52:H52"/>
    <mergeCell ref="I52:J52"/>
    <mergeCell ref="G53:H53"/>
    <mergeCell ref="I53:J53"/>
    <mergeCell ref="D78:F80"/>
    <mergeCell ref="G78:H78"/>
    <mergeCell ref="G79:H79"/>
    <mergeCell ref="G80:H80"/>
    <mergeCell ref="I79:J79"/>
    <mergeCell ref="I80:J80"/>
    <mergeCell ref="K78:L78"/>
    <mergeCell ref="K79:L79"/>
    <mergeCell ref="K80:L80"/>
    <mergeCell ref="K71:L71"/>
    <mergeCell ref="K72:L72"/>
    <mergeCell ref="I77:J77"/>
    <mergeCell ref="K77:L77"/>
    <mergeCell ref="D66:F68"/>
    <mergeCell ref="G66:H66"/>
    <mergeCell ref="I66:J66"/>
    <mergeCell ref="G67:H67"/>
    <mergeCell ref="I67:J67"/>
    <mergeCell ref="G68:H68"/>
    <mergeCell ref="I68:J68"/>
    <mergeCell ref="K73:L73"/>
    <mergeCell ref="I76:J76"/>
    <mergeCell ref="K76:L76"/>
    <mergeCell ref="G70:H70"/>
    <mergeCell ref="I70:J70"/>
    <mergeCell ref="D71:F73"/>
    <mergeCell ref="G71:H71"/>
    <mergeCell ref="I71:J71"/>
    <mergeCell ref="G72:H72"/>
    <mergeCell ref="I72:J72"/>
    <mergeCell ref="G73:H73"/>
    <mergeCell ref="I73:J73"/>
    <mergeCell ref="B20:C20"/>
    <mergeCell ref="D20:F20"/>
    <mergeCell ref="K64:L64"/>
    <mergeCell ref="K65:L65"/>
    <mergeCell ref="K66:L66"/>
    <mergeCell ref="K67:L67"/>
    <mergeCell ref="K68:L68"/>
    <mergeCell ref="K69:L69"/>
    <mergeCell ref="K70:L70"/>
    <mergeCell ref="I62:J62"/>
    <mergeCell ref="C24:M26"/>
    <mergeCell ref="B28:C28"/>
    <mergeCell ref="K55:L55"/>
    <mergeCell ref="K56:L56"/>
    <mergeCell ref="K46:L46"/>
    <mergeCell ref="K47:L47"/>
    <mergeCell ref="K50:L50"/>
    <mergeCell ref="K48:L48"/>
    <mergeCell ref="K49:L49"/>
    <mergeCell ref="K51:L51"/>
    <mergeCell ref="K52:L52"/>
    <mergeCell ref="K53:L53"/>
    <mergeCell ref="K54:L54"/>
  </mergeCells>
  <dataValidations count="3">
    <dataValidation type="list" allowBlank="1" showInputMessage="1" showErrorMessage="1" sqref="M77" xr:uid="{6804EC8F-4D7E-4EAE-A002-3746F9CBC062}">
      <formula1>"10-year,25-year,50-year,100-year"</formula1>
    </dataValidation>
    <dataValidation type="list" allowBlank="1" showInputMessage="1" showErrorMessage="1" sqref="I24" xr:uid="{7E6D09B5-8FFB-4EE6-860E-0A83D89B11F9}">
      <formula1>"yes, no"</formula1>
    </dataValidation>
    <dataValidation type="list" allowBlank="1" showInputMessage="1" showErrorMessage="1" sqref="D20" xr:uid="{26A5746B-855D-44DE-8915-4911ECB07E56}">
      <formula1>$P$13:$P$16</formula1>
    </dataValidation>
  </dataValidations>
  <printOptions horizontalCentered="1"/>
  <pageMargins left="0.7" right="0.7" top="0.75" bottom="0.75" header="0.3" footer="0.3"/>
  <pageSetup paperSize="3" scale="67" orientation="portrait" r:id="rId1"/>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7170" r:id="rId4" name="Check Box 2">
              <controlPr defaultSize="0" autoFill="0" autoLine="0" autoPict="0">
                <anchor moveWithCells="1">
                  <from>
                    <xdr:col>1</xdr:col>
                    <xdr:colOff>342900</xdr:colOff>
                    <xdr:row>23</xdr:row>
                    <xdr:rowOff>30480</xdr:rowOff>
                  </from>
                  <to>
                    <xdr:col>2</xdr:col>
                    <xdr:colOff>533400</xdr:colOff>
                    <xdr:row>23</xdr:row>
                    <xdr:rowOff>220980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H226"/>
  <sheetViews>
    <sheetView showGridLines="0" zoomScale="80" zoomScaleNormal="80" zoomScaleSheetLayoutView="100" workbookViewId="0">
      <selection sqref="A1:M1"/>
    </sheetView>
  </sheetViews>
  <sheetFormatPr defaultColWidth="8.88671875" defaultRowHeight="19.95" customHeight="1" x14ac:dyDescent="0.3"/>
  <cols>
    <col min="1" max="1" width="8.88671875" style="6"/>
    <col min="2" max="2" width="8.88671875" style="63"/>
    <col min="3" max="3" width="3" style="6" customWidth="1"/>
    <col min="4" max="4" width="8.88671875" style="6"/>
    <col min="5" max="5" width="9.109375" style="6" customWidth="1"/>
    <col min="6" max="7" width="8.88671875" style="6"/>
    <col min="8" max="8" width="12.6640625" style="6" customWidth="1"/>
    <col min="9" max="9" width="11.44140625" style="6" customWidth="1"/>
    <col min="10" max="10" width="13.5546875" style="6" customWidth="1"/>
    <col min="11" max="11" width="9.44140625" style="6" customWidth="1"/>
    <col min="12" max="12" width="8.33203125" style="6" customWidth="1"/>
    <col min="13" max="13" width="9.44140625" style="6" customWidth="1"/>
    <col min="14" max="14" width="6.5546875" style="6" customWidth="1"/>
    <col min="15" max="17" width="8.88671875" style="6"/>
    <col min="18" max="18" width="10" style="6" customWidth="1"/>
    <col min="19" max="19" width="10.44140625" style="6" customWidth="1"/>
    <col min="20" max="20" width="8.88671875" style="6"/>
    <col min="21" max="21" width="10.109375" style="6" customWidth="1"/>
    <col min="22" max="22" width="11.44140625" style="6" customWidth="1"/>
    <col min="23" max="23" width="8.88671875" style="6"/>
    <col min="24" max="24" width="11.33203125" style="6" customWidth="1"/>
    <col min="25" max="25" width="8.88671875" style="6"/>
    <col min="26" max="26" width="10.6640625" style="6" customWidth="1"/>
    <col min="27" max="27" width="8.88671875" style="6"/>
    <col min="28" max="28" width="10.6640625" style="6" customWidth="1"/>
    <col min="29" max="16384" width="8.88671875" style="6"/>
  </cols>
  <sheetData>
    <row r="1" spans="1:34" ht="34.200000000000003" customHeight="1" x14ac:dyDescent="0.3">
      <c r="A1" s="202" t="s">
        <v>268</v>
      </c>
      <c r="B1" s="202"/>
      <c r="C1" s="202"/>
      <c r="D1" s="202"/>
      <c r="E1" s="202"/>
      <c r="F1" s="202"/>
      <c r="G1" s="202"/>
      <c r="H1" s="202"/>
      <c r="I1" s="202"/>
      <c r="J1" s="202"/>
      <c r="K1" s="202"/>
      <c r="L1" s="202"/>
      <c r="M1" s="202"/>
      <c r="N1" s="8"/>
      <c r="O1" s="8"/>
      <c r="P1" s="8"/>
      <c r="Q1" s="8"/>
      <c r="R1" s="8"/>
      <c r="S1" s="8"/>
      <c r="T1" s="8"/>
      <c r="U1" s="8"/>
      <c r="V1" s="8"/>
      <c r="W1" s="8"/>
      <c r="X1" s="8"/>
      <c r="Y1" s="8"/>
      <c r="Z1" s="8"/>
      <c r="AA1" s="8"/>
    </row>
    <row r="2" spans="1:34" ht="19.95" customHeight="1" x14ac:dyDescent="0.3">
      <c r="A2" s="1"/>
      <c r="B2" s="2"/>
      <c r="C2" s="1"/>
      <c r="D2" s="1"/>
      <c r="E2" s="3"/>
      <c r="F2" s="4" t="s">
        <v>173</v>
      </c>
      <c r="G2" s="428" t="str">
        <f>IF(ISBLANK(Summary!G2),"",Summary!G2)</f>
        <v/>
      </c>
      <c r="H2" s="428"/>
      <c r="I2" s="428"/>
      <c r="J2" s="428"/>
      <c r="K2" s="428"/>
      <c r="L2" s="428"/>
      <c r="M2" s="1"/>
      <c r="N2" s="8"/>
      <c r="O2" s="8"/>
      <c r="P2" s="8"/>
      <c r="Q2" s="8"/>
      <c r="R2" s="8"/>
      <c r="S2" s="8"/>
      <c r="T2" s="8"/>
      <c r="U2" s="8"/>
      <c r="V2" s="8"/>
      <c r="W2" s="8"/>
      <c r="X2" s="8"/>
      <c r="Y2" s="8"/>
      <c r="Z2" s="8"/>
      <c r="AA2" s="8"/>
      <c r="AB2" s="8"/>
      <c r="AC2" s="8"/>
      <c r="AD2" s="8"/>
      <c r="AE2" s="8"/>
      <c r="AF2" s="8"/>
      <c r="AG2" s="8"/>
      <c r="AH2" s="8"/>
    </row>
    <row r="3" spans="1:34" ht="19.95" customHeight="1" x14ac:dyDescent="0.3">
      <c r="A3" s="1"/>
      <c r="B3" s="2"/>
      <c r="C3" s="1"/>
      <c r="D3" s="1"/>
      <c r="E3" s="1"/>
      <c r="F3" s="5" t="s">
        <v>0</v>
      </c>
      <c r="G3" s="429" t="str">
        <f>IF(ISBLANK(Summary!G3),"",Summary!G3)</f>
        <v/>
      </c>
      <c r="H3" s="429"/>
      <c r="I3" s="429"/>
      <c r="J3" s="429"/>
      <c r="K3" s="429"/>
      <c r="L3" s="429"/>
      <c r="M3" s="1"/>
      <c r="N3" s="8"/>
      <c r="O3" s="8"/>
      <c r="P3" s="8"/>
      <c r="Q3" s="8"/>
      <c r="R3" s="8"/>
      <c r="S3" s="8"/>
      <c r="T3" s="8"/>
      <c r="U3" s="8"/>
      <c r="V3" s="8"/>
      <c r="W3" s="8"/>
      <c r="X3" s="8"/>
      <c r="Y3" s="8"/>
      <c r="Z3" s="8"/>
      <c r="AA3" s="8"/>
      <c r="AB3" s="8"/>
      <c r="AC3" s="8"/>
      <c r="AD3" s="8"/>
      <c r="AE3" s="8"/>
      <c r="AF3" s="8"/>
      <c r="AG3" s="8"/>
      <c r="AH3" s="8"/>
    </row>
    <row r="4" spans="1:34" ht="19.95" customHeight="1" x14ac:dyDescent="0.3">
      <c r="A4" s="1"/>
      <c r="B4" s="2"/>
      <c r="C4" s="1"/>
      <c r="D4" s="1"/>
      <c r="E4" s="1"/>
      <c r="F4" s="5" t="s">
        <v>1</v>
      </c>
      <c r="G4" s="429" t="str">
        <f>IF(ISBLANK(Summary!G4),"",Summary!G4)</f>
        <v/>
      </c>
      <c r="H4" s="429"/>
      <c r="I4" s="429"/>
      <c r="J4" s="429"/>
      <c r="K4" s="429"/>
      <c r="L4" s="429"/>
      <c r="M4" s="1"/>
      <c r="N4" s="8"/>
      <c r="O4" s="8"/>
      <c r="P4" s="8"/>
      <c r="Q4" s="8"/>
      <c r="R4" s="8"/>
      <c r="S4" s="8"/>
      <c r="T4" s="8"/>
      <c r="U4" s="8"/>
      <c r="V4" s="8"/>
      <c r="W4" s="8"/>
      <c r="X4" s="8"/>
      <c r="Y4" s="8"/>
      <c r="Z4" s="8"/>
      <c r="AA4" s="8"/>
      <c r="AB4" s="8"/>
      <c r="AC4" s="8"/>
      <c r="AD4" s="8"/>
      <c r="AE4" s="8"/>
      <c r="AF4" s="8"/>
      <c r="AG4" s="8"/>
      <c r="AH4" s="8"/>
    </row>
    <row r="5" spans="1:34" ht="19.95" customHeight="1" x14ac:dyDescent="0.3">
      <c r="A5" s="1"/>
      <c r="B5" s="2"/>
      <c r="C5" s="1"/>
      <c r="D5" s="1"/>
      <c r="E5" s="1"/>
      <c r="F5" s="5" t="s">
        <v>2</v>
      </c>
      <c r="G5" s="429" t="str">
        <f>IF(ISBLANK(Summary!G5),"",Summary!G5)</f>
        <v/>
      </c>
      <c r="H5" s="429"/>
      <c r="I5" s="429"/>
      <c r="J5" s="429"/>
      <c r="K5" s="429"/>
      <c r="L5" s="429"/>
      <c r="M5" s="1"/>
      <c r="N5" s="8"/>
      <c r="O5" s="8"/>
      <c r="P5" s="8"/>
      <c r="Q5" s="8"/>
      <c r="R5" s="8"/>
      <c r="S5" s="8"/>
      <c r="T5" s="8"/>
      <c r="U5" s="8"/>
      <c r="V5" s="8"/>
      <c r="W5" s="8"/>
      <c r="X5" s="8"/>
      <c r="Y5" s="8"/>
      <c r="Z5" s="8"/>
      <c r="AA5" s="8"/>
      <c r="AB5" s="8"/>
      <c r="AC5" s="8"/>
      <c r="AD5" s="8"/>
      <c r="AE5" s="8"/>
      <c r="AF5" s="8"/>
      <c r="AG5" s="8"/>
      <c r="AH5" s="8"/>
    </row>
    <row r="6" spans="1:34" ht="19.95" customHeight="1" x14ac:dyDescent="0.3">
      <c r="A6" s="1"/>
      <c r="B6" s="2"/>
      <c r="C6" s="1"/>
      <c r="D6" s="1"/>
      <c r="E6" s="1"/>
      <c r="F6" s="5" t="s">
        <v>3</v>
      </c>
      <c r="G6" s="429" t="str">
        <f>IF(ISBLANK(Summary!G6),"",Summary!G6)</f>
        <v/>
      </c>
      <c r="H6" s="429"/>
      <c r="I6" s="429"/>
      <c r="J6" s="429"/>
      <c r="K6" s="429"/>
      <c r="L6" s="429"/>
      <c r="M6" s="1"/>
      <c r="N6" s="8"/>
      <c r="O6" s="8"/>
      <c r="P6" s="8"/>
      <c r="Q6" s="8"/>
      <c r="R6" s="8"/>
      <c r="S6" s="8"/>
      <c r="T6" s="8"/>
      <c r="U6" s="8"/>
      <c r="V6" s="8"/>
      <c r="W6" s="8"/>
      <c r="X6" s="8"/>
      <c r="Y6" s="8"/>
      <c r="Z6" s="8"/>
      <c r="AA6" s="8"/>
      <c r="AB6" s="8"/>
      <c r="AC6" s="8"/>
      <c r="AD6" s="8"/>
      <c r="AE6" s="8"/>
      <c r="AF6" s="8"/>
      <c r="AG6" s="8"/>
      <c r="AH6" s="8"/>
    </row>
    <row r="7" spans="1:34" ht="19.95" customHeight="1" x14ac:dyDescent="0.3">
      <c r="A7" s="1"/>
      <c r="B7" s="2"/>
      <c r="C7" s="1"/>
      <c r="D7" s="1"/>
      <c r="E7" s="1"/>
      <c r="F7" s="5" t="s">
        <v>4</v>
      </c>
      <c r="G7" s="418" t="str">
        <f>IF(ISBLANK(Summary!G7),"",Summary!G7)</f>
        <v/>
      </c>
      <c r="H7" s="418"/>
      <c r="I7" s="418"/>
      <c r="J7" s="418"/>
      <c r="K7" s="418"/>
      <c r="L7" s="418"/>
      <c r="M7" s="1"/>
      <c r="N7" s="8"/>
      <c r="O7" s="8"/>
      <c r="P7" s="8"/>
      <c r="Q7" s="8"/>
      <c r="R7" s="8"/>
      <c r="S7" s="8"/>
      <c r="T7" s="8"/>
      <c r="U7" s="8"/>
      <c r="V7" s="8"/>
      <c r="W7" s="8"/>
      <c r="X7" s="8"/>
      <c r="Y7" s="8"/>
      <c r="Z7" s="8"/>
      <c r="AA7" s="8"/>
      <c r="AB7" s="8"/>
      <c r="AC7" s="8"/>
      <c r="AD7" s="8"/>
      <c r="AE7" s="8"/>
      <c r="AF7" s="8"/>
      <c r="AG7" s="8"/>
      <c r="AH7" s="8"/>
    </row>
    <row r="8" spans="1:34" ht="19.95" customHeight="1" x14ac:dyDescent="0.3">
      <c r="A8" s="1"/>
      <c r="B8" s="2"/>
      <c r="C8" s="1"/>
      <c r="D8" s="1"/>
      <c r="E8" s="1"/>
      <c r="F8" s="1"/>
      <c r="G8" s="1"/>
      <c r="H8" s="1"/>
      <c r="I8" s="1"/>
      <c r="J8" s="1"/>
      <c r="K8" s="1"/>
      <c r="L8" s="1"/>
      <c r="M8" s="1"/>
      <c r="N8" s="8"/>
      <c r="O8" s="8"/>
      <c r="P8" s="8"/>
      <c r="Q8" s="8"/>
      <c r="R8" s="8"/>
      <c r="S8" s="8"/>
      <c r="T8" s="8"/>
      <c r="U8" s="8"/>
      <c r="V8" s="8"/>
      <c r="W8" s="8"/>
      <c r="X8" s="8"/>
      <c r="Y8" s="8"/>
      <c r="Z8" s="8"/>
      <c r="AA8" s="8"/>
      <c r="AB8" s="8"/>
      <c r="AC8" s="8"/>
      <c r="AD8" s="8"/>
      <c r="AE8" s="8"/>
      <c r="AF8" s="8"/>
      <c r="AG8" s="8"/>
      <c r="AH8" s="8"/>
    </row>
    <row r="9" spans="1:34" ht="16.8" thickBot="1" x14ac:dyDescent="0.35">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row>
    <row r="10" spans="1:34" ht="19.95" customHeight="1" x14ac:dyDescent="0.3">
      <c r="A10" s="8"/>
      <c r="B10" s="9" t="s">
        <v>5</v>
      </c>
      <c r="C10" s="8"/>
      <c r="D10" s="8"/>
      <c r="E10" s="8"/>
      <c r="F10" s="8"/>
      <c r="G10" s="419"/>
      <c r="H10" s="420"/>
      <c r="I10" s="420"/>
      <c r="J10" s="421"/>
      <c r="K10" s="8"/>
      <c r="L10" s="8"/>
      <c r="M10" s="8"/>
      <c r="N10" s="8"/>
      <c r="O10" s="8"/>
      <c r="P10" s="8"/>
      <c r="Q10" s="8"/>
      <c r="R10" s="8"/>
      <c r="S10" s="8"/>
      <c r="T10" s="8"/>
      <c r="U10" s="8"/>
      <c r="V10" s="8"/>
      <c r="W10" s="8"/>
      <c r="X10" s="8"/>
      <c r="Y10" s="8"/>
      <c r="Z10" s="8"/>
      <c r="AA10" s="8"/>
      <c r="AB10" s="8"/>
      <c r="AC10" s="8"/>
      <c r="AD10" s="8"/>
      <c r="AE10" s="8"/>
      <c r="AF10" s="8"/>
      <c r="AG10" s="8"/>
      <c r="AH10" s="8"/>
    </row>
    <row r="11" spans="1:34" ht="19.95" customHeight="1" x14ac:dyDescent="0.3">
      <c r="A11" s="8"/>
      <c r="B11" s="7"/>
      <c r="C11" s="8"/>
      <c r="D11" s="8"/>
      <c r="E11" s="8"/>
      <c r="F11" s="8"/>
      <c r="G11" s="422"/>
      <c r="H11" s="423"/>
      <c r="I11" s="423"/>
      <c r="J11" s="424"/>
      <c r="K11" s="8"/>
      <c r="L11" s="8"/>
      <c r="M11" s="8"/>
      <c r="N11" s="8"/>
      <c r="O11" s="8"/>
      <c r="P11" s="8"/>
      <c r="Q11" s="8"/>
      <c r="R11" s="8"/>
      <c r="S11" s="8"/>
      <c r="T11" s="8"/>
      <c r="U11" s="8"/>
      <c r="V11" s="8"/>
      <c r="W11" s="356"/>
      <c r="X11" s="356"/>
      <c r="Y11" s="356"/>
      <c r="Z11" s="356"/>
      <c r="AA11" s="356"/>
      <c r="AB11" s="356"/>
      <c r="AC11" s="356"/>
      <c r="AD11" s="356"/>
      <c r="AE11" s="356"/>
      <c r="AF11" s="8"/>
      <c r="AG11" s="8"/>
      <c r="AH11" s="8"/>
    </row>
    <row r="12" spans="1:34" ht="19.95" customHeight="1" x14ac:dyDescent="0.3">
      <c r="A12" s="8"/>
      <c r="B12" s="7"/>
      <c r="C12" s="8"/>
      <c r="D12" s="8"/>
      <c r="E12" s="8"/>
      <c r="F12" s="8"/>
      <c r="G12" s="422"/>
      <c r="H12" s="423"/>
      <c r="I12" s="423"/>
      <c r="J12" s="424"/>
      <c r="K12" s="8"/>
      <c r="L12" s="8"/>
      <c r="M12" s="8"/>
      <c r="N12" s="8"/>
      <c r="O12" s="8"/>
      <c r="P12" s="8"/>
      <c r="Q12" s="8"/>
      <c r="R12" s="8"/>
      <c r="S12" s="8"/>
      <c r="T12" s="8"/>
      <c r="U12" s="8"/>
      <c r="V12" s="8"/>
      <c r="W12" s="9"/>
      <c r="X12" s="9"/>
      <c r="Y12" s="9"/>
      <c r="Z12" s="9"/>
      <c r="AA12" s="9"/>
      <c r="AB12" s="9"/>
      <c r="AC12" s="9"/>
      <c r="AD12" s="9"/>
      <c r="AE12" s="9"/>
      <c r="AF12" s="8"/>
      <c r="AG12" s="8"/>
      <c r="AH12" s="8"/>
    </row>
    <row r="13" spans="1:34" ht="19.95" customHeight="1" x14ac:dyDescent="0.3">
      <c r="A13" s="8"/>
      <c r="B13" s="7"/>
      <c r="C13" s="8"/>
      <c r="D13" s="8"/>
      <c r="E13" s="8"/>
      <c r="F13" s="8"/>
      <c r="G13" s="422"/>
      <c r="H13" s="423"/>
      <c r="I13" s="423"/>
      <c r="J13" s="424"/>
      <c r="K13" s="8"/>
      <c r="L13" s="8"/>
      <c r="M13" s="8"/>
      <c r="N13" s="8"/>
      <c r="O13" s="8"/>
      <c r="P13" s="8"/>
      <c r="Q13" s="8"/>
      <c r="R13" s="8"/>
      <c r="S13" s="8"/>
      <c r="T13" s="8"/>
      <c r="U13" s="8"/>
      <c r="V13" s="8"/>
      <c r="W13" s="357"/>
      <c r="X13" s="357"/>
      <c r="Y13" s="357"/>
      <c r="Z13" s="357"/>
      <c r="AA13" s="357"/>
      <c r="AB13" s="357"/>
      <c r="AC13" s="357"/>
      <c r="AD13" s="357"/>
      <c r="AE13" s="357"/>
      <c r="AF13" s="8"/>
      <c r="AG13" s="8"/>
      <c r="AH13" s="8"/>
    </row>
    <row r="14" spans="1:34" ht="19.95" customHeight="1" x14ac:dyDescent="0.3">
      <c r="A14" s="8"/>
      <c r="B14" s="7"/>
      <c r="C14" s="8"/>
      <c r="D14" s="8"/>
      <c r="E14" s="8"/>
      <c r="F14" s="8"/>
      <c r="G14" s="422"/>
      <c r="H14" s="423"/>
      <c r="I14" s="423"/>
      <c r="J14" s="424"/>
      <c r="K14" s="8"/>
      <c r="L14" s="8"/>
      <c r="M14" s="8"/>
      <c r="N14" s="18"/>
      <c r="O14" s="8"/>
      <c r="P14" s="8"/>
      <c r="Q14" s="8"/>
      <c r="R14" s="8"/>
      <c r="S14" s="8"/>
      <c r="T14" s="8"/>
      <c r="U14" s="8"/>
      <c r="V14" s="8"/>
      <c r="W14" s="365"/>
      <c r="X14" s="365"/>
      <c r="Y14" s="365"/>
      <c r="Z14" s="365"/>
      <c r="AA14" s="365"/>
      <c r="AB14" s="365"/>
      <c r="AC14" s="365"/>
      <c r="AD14" s="365"/>
      <c r="AE14" s="365"/>
      <c r="AF14" s="8"/>
      <c r="AG14" s="8"/>
      <c r="AH14" s="8"/>
    </row>
    <row r="15" spans="1:34" ht="19.95" customHeight="1" x14ac:dyDescent="0.3">
      <c r="A15" s="8"/>
      <c r="B15" s="7"/>
      <c r="C15" s="8"/>
      <c r="D15" s="8"/>
      <c r="E15" s="8"/>
      <c r="F15" s="8"/>
      <c r="G15" s="422"/>
      <c r="H15" s="423"/>
      <c r="I15" s="423"/>
      <c r="J15" s="424"/>
      <c r="K15" s="8"/>
      <c r="L15" s="8"/>
      <c r="M15" s="8"/>
      <c r="N15" s="8"/>
      <c r="O15" s="8"/>
      <c r="P15" s="8"/>
      <c r="Q15" s="8"/>
      <c r="R15" s="8"/>
      <c r="S15" s="8"/>
      <c r="T15" s="8"/>
      <c r="U15" s="8"/>
      <c r="V15" s="8"/>
      <c r="W15" s="365"/>
      <c r="X15" s="365"/>
      <c r="Y15" s="365"/>
      <c r="Z15" s="365"/>
      <c r="AA15" s="365"/>
      <c r="AB15" s="365"/>
      <c r="AC15" s="365"/>
      <c r="AD15" s="365"/>
      <c r="AE15" s="365"/>
      <c r="AF15" s="8"/>
      <c r="AG15" s="8"/>
      <c r="AH15" s="8"/>
    </row>
    <row r="16" spans="1:34" ht="19.95" customHeight="1" x14ac:dyDescent="0.3">
      <c r="A16" s="8"/>
      <c r="B16" s="7"/>
      <c r="C16" s="8"/>
      <c r="D16" s="8"/>
      <c r="E16" s="8"/>
      <c r="F16" s="8"/>
      <c r="G16" s="422"/>
      <c r="H16" s="423"/>
      <c r="I16" s="423"/>
      <c r="J16" s="424"/>
      <c r="K16" s="8"/>
      <c r="L16" s="8"/>
      <c r="M16" s="8"/>
      <c r="N16" s="8"/>
      <c r="O16" s="8"/>
      <c r="P16" s="8"/>
      <c r="Q16" s="8"/>
      <c r="R16" s="8"/>
      <c r="S16" s="8"/>
      <c r="T16" s="8"/>
      <c r="U16" s="8"/>
      <c r="V16" s="8"/>
      <c r="W16" s="365"/>
      <c r="X16" s="365"/>
      <c r="Y16" s="365"/>
      <c r="Z16" s="365"/>
      <c r="AA16" s="365"/>
      <c r="AB16" s="365"/>
      <c r="AC16" s="365"/>
      <c r="AD16" s="365"/>
      <c r="AE16" s="365"/>
      <c r="AF16" s="8"/>
      <c r="AG16" s="8"/>
      <c r="AH16" s="8"/>
    </row>
    <row r="17" spans="1:34" ht="19.95" customHeight="1" x14ac:dyDescent="0.3">
      <c r="A17" s="8"/>
      <c r="B17" s="7"/>
      <c r="C17" s="8"/>
      <c r="D17" s="8"/>
      <c r="E17" s="8"/>
      <c r="F17" s="8"/>
      <c r="G17" s="422"/>
      <c r="H17" s="423"/>
      <c r="I17" s="423"/>
      <c r="J17" s="424"/>
      <c r="K17" s="8"/>
      <c r="L17" s="8"/>
      <c r="M17" s="8"/>
      <c r="N17" s="8"/>
      <c r="O17" s="8"/>
      <c r="P17" s="8"/>
      <c r="Q17" s="8"/>
      <c r="R17" s="19"/>
      <c r="S17" s="19"/>
      <c r="T17" s="19"/>
      <c r="U17" s="19"/>
      <c r="V17" s="19"/>
      <c r="W17" s="365"/>
      <c r="X17" s="365"/>
      <c r="Y17" s="365"/>
      <c r="Z17" s="365"/>
      <c r="AA17" s="365"/>
      <c r="AB17" s="365"/>
      <c r="AC17" s="365"/>
      <c r="AD17" s="365"/>
      <c r="AE17" s="365"/>
      <c r="AF17" s="8"/>
      <c r="AG17" s="8"/>
      <c r="AH17" s="8"/>
    </row>
    <row r="18" spans="1:34" ht="19.95" customHeight="1" thickBot="1" x14ac:dyDescent="0.35">
      <c r="A18" s="8"/>
      <c r="B18" s="7"/>
      <c r="C18" s="8"/>
      <c r="D18" s="8"/>
      <c r="E18" s="8"/>
      <c r="F18" s="8"/>
      <c r="G18" s="425"/>
      <c r="H18" s="426"/>
      <c r="I18" s="426"/>
      <c r="J18" s="427"/>
      <c r="K18" s="8"/>
      <c r="L18" s="8"/>
      <c r="M18" s="8"/>
      <c r="N18" s="8"/>
      <c r="O18" s="8"/>
      <c r="P18" s="8"/>
      <c r="Q18" s="8"/>
      <c r="R18" s="8"/>
      <c r="S18" s="8"/>
      <c r="T18" s="8"/>
      <c r="U18" s="8"/>
      <c r="V18" s="8"/>
      <c r="W18" s="8"/>
      <c r="X18" s="8"/>
      <c r="Y18" s="8"/>
      <c r="Z18" s="8"/>
      <c r="AA18" s="8"/>
      <c r="AB18" s="8"/>
      <c r="AC18" s="8"/>
      <c r="AD18" s="8"/>
      <c r="AE18" s="8"/>
      <c r="AF18" s="8"/>
      <c r="AG18" s="8"/>
      <c r="AH18" s="8"/>
    </row>
    <row r="19" spans="1:34" ht="19.95" customHeight="1" x14ac:dyDescent="0.3">
      <c r="A19" s="8"/>
      <c r="B19" s="7"/>
      <c r="C19" s="8"/>
      <c r="D19" s="8"/>
      <c r="E19" s="8"/>
      <c r="F19" s="8"/>
      <c r="G19" s="20"/>
      <c r="H19" s="20"/>
      <c r="I19" s="20"/>
      <c r="J19" s="20"/>
      <c r="K19" s="8"/>
      <c r="L19" s="8"/>
      <c r="M19" s="8"/>
      <c r="N19" s="8"/>
      <c r="O19" s="8"/>
      <c r="P19" s="8"/>
      <c r="Q19" s="8"/>
      <c r="R19" s="8"/>
      <c r="S19" s="8"/>
      <c r="T19" s="8"/>
      <c r="U19" s="8"/>
      <c r="V19" s="8"/>
      <c r="W19" s="8"/>
      <c r="X19" s="8"/>
      <c r="Y19" s="21"/>
      <c r="Z19" s="21"/>
      <c r="AA19" s="21"/>
      <c r="AB19" s="21"/>
      <c r="AC19" s="21"/>
      <c r="AD19" s="21"/>
      <c r="AE19" s="21"/>
      <c r="AF19" s="21"/>
      <c r="AG19" s="21"/>
      <c r="AH19" s="8"/>
    </row>
    <row r="20" spans="1:34" ht="19.95" customHeight="1" x14ac:dyDescent="0.3">
      <c r="A20" s="8"/>
      <c r="B20" s="22" t="s">
        <v>7</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row>
    <row r="21" spans="1:34" ht="19.95" customHeight="1" thickBot="1" x14ac:dyDescent="0.35">
      <c r="A21" s="8"/>
      <c r="B21" s="22"/>
      <c r="C21" s="8" t="s">
        <v>286</v>
      </c>
      <c r="D21" s="8"/>
      <c r="E21" s="8"/>
      <c r="F21" s="8"/>
      <c r="G21" s="8"/>
      <c r="H21" s="8"/>
      <c r="I21" s="8"/>
      <c r="J21" s="8"/>
      <c r="K21" s="8"/>
      <c r="L21" s="8"/>
      <c r="M21" s="8"/>
      <c r="N21" s="8"/>
      <c r="O21" s="8"/>
      <c r="P21" s="358" t="s">
        <v>6</v>
      </c>
      <c r="Q21" s="358"/>
      <c r="R21" s="358"/>
      <c r="S21" s="358"/>
      <c r="T21" s="358"/>
      <c r="U21" s="358"/>
      <c r="V21" s="358"/>
      <c r="W21" s="358"/>
      <c r="X21" s="358"/>
      <c r="AE21" s="8"/>
      <c r="AF21" s="8"/>
      <c r="AG21" s="8"/>
      <c r="AH21" s="8"/>
    </row>
    <row r="22" spans="1:34" ht="19.95" customHeight="1" thickBot="1" x14ac:dyDescent="0.35">
      <c r="A22" s="8"/>
      <c r="B22" s="22"/>
      <c r="C22" s="8" t="s">
        <v>285</v>
      </c>
      <c r="D22" s="22"/>
      <c r="E22" s="22"/>
      <c r="F22" s="22"/>
      <c r="G22" s="22"/>
      <c r="H22" s="22"/>
      <c r="I22" s="22"/>
      <c r="J22" s="22"/>
      <c r="K22" s="22"/>
      <c r="L22" s="22"/>
      <c r="M22" s="22"/>
      <c r="N22" s="22"/>
      <c r="O22" s="8"/>
      <c r="P22" s="17"/>
      <c r="Q22" s="17"/>
      <c r="R22" s="17"/>
      <c r="S22" s="17"/>
      <c r="T22" s="17"/>
      <c r="U22" s="17"/>
      <c r="V22" s="17"/>
      <c r="W22" s="17"/>
      <c r="X22" s="17"/>
      <c r="AE22" s="8"/>
      <c r="AF22" s="8"/>
      <c r="AG22" s="8"/>
      <c r="AH22" s="8"/>
    </row>
    <row r="23" spans="1:34" ht="19.95" customHeight="1" thickBot="1" x14ac:dyDescent="0.35">
      <c r="A23" s="8"/>
      <c r="B23" s="417"/>
      <c r="C23" s="417"/>
      <c r="D23" s="417"/>
      <c r="E23" s="417"/>
      <c r="F23" s="417"/>
      <c r="G23" s="417"/>
      <c r="H23" s="417"/>
      <c r="I23" s="417"/>
      <c r="J23" s="417"/>
      <c r="K23" s="417"/>
      <c r="L23" s="417"/>
      <c r="M23" s="8"/>
      <c r="N23" s="8"/>
      <c r="O23" s="8"/>
      <c r="P23" s="359" t="s">
        <v>284</v>
      </c>
      <c r="Q23" s="360"/>
      <c r="R23" s="360"/>
      <c r="S23" s="360" t="s">
        <v>7</v>
      </c>
      <c r="T23" s="360"/>
      <c r="U23" s="360"/>
      <c r="V23" s="360" t="s">
        <v>8</v>
      </c>
      <c r="W23" s="360"/>
      <c r="X23" s="361"/>
      <c r="AE23" s="8"/>
      <c r="AF23" s="8"/>
      <c r="AG23" s="8"/>
      <c r="AH23" s="8"/>
    </row>
    <row r="24" spans="1:34" ht="19.95" customHeight="1" x14ac:dyDescent="0.3">
      <c r="A24" s="8"/>
      <c r="B24" s="373" t="s">
        <v>140</v>
      </c>
      <c r="C24" s="341"/>
      <c r="D24" s="341"/>
      <c r="E24" s="341"/>
      <c r="F24" s="342"/>
      <c r="G24" s="430" t="s">
        <v>7</v>
      </c>
      <c r="H24" s="431"/>
      <c r="I24" s="431"/>
      <c r="J24" s="431"/>
      <c r="K24" s="431"/>
      <c r="L24" s="432"/>
      <c r="M24" s="8"/>
      <c r="N24"/>
      <c r="O24"/>
      <c r="P24" s="362" t="s">
        <v>10</v>
      </c>
      <c r="Q24" s="363"/>
      <c r="R24" s="363"/>
      <c r="S24" s="363" t="s">
        <v>11</v>
      </c>
      <c r="T24" s="363"/>
      <c r="U24" s="363"/>
      <c r="V24" s="363" t="s">
        <v>9</v>
      </c>
      <c r="W24" s="363"/>
      <c r="X24" s="364"/>
      <c r="AE24" s="8"/>
      <c r="AF24" s="8"/>
      <c r="AG24" s="8"/>
      <c r="AH24" s="8"/>
    </row>
    <row r="25" spans="1:34" ht="19.95" customHeight="1" x14ac:dyDescent="0.3">
      <c r="A25" s="8"/>
      <c r="B25" s="351"/>
      <c r="C25" s="352"/>
      <c r="D25" s="352"/>
      <c r="E25" s="352"/>
      <c r="F25" s="352"/>
      <c r="G25" s="379" t="str">
        <f>IF(B25="10-year","25-year",IF(B25="25-year","50-year",IF(B25="50-year","100-year",IF(B25="100-year","200-year",IF(ISBLANK(B25),"")))))</f>
        <v/>
      </c>
      <c r="H25" s="433"/>
      <c r="I25" s="433"/>
      <c r="J25" s="433"/>
      <c r="K25" s="433"/>
      <c r="L25" s="380"/>
      <c r="M25" s="8"/>
      <c r="N25"/>
      <c r="O25"/>
      <c r="P25" s="369" t="s">
        <v>11</v>
      </c>
      <c r="Q25" s="370"/>
      <c r="R25" s="370"/>
      <c r="S25" s="370" t="s">
        <v>9</v>
      </c>
      <c r="T25" s="370"/>
      <c r="U25" s="370"/>
      <c r="V25" s="370" t="s">
        <v>12</v>
      </c>
      <c r="W25" s="370"/>
      <c r="X25" s="371"/>
      <c r="AE25" s="8"/>
      <c r="AF25" s="8"/>
      <c r="AG25" s="8"/>
      <c r="AH25" s="8"/>
    </row>
    <row r="26" spans="1:34" ht="19.95" customHeight="1" x14ac:dyDescent="0.3">
      <c r="A26" s="8"/>
      <c r="B26" s="7"/>
      <c r="C26" s="8"/>
      <c r="D26" s="8"/>
      <c r="E26" s="8"/>
      <c r="F26" s="8"/>
      <c r="G26" s="8"/>
      <c r="H26" s="8"/>
      <c r="I26" s="8"/>
      <c r="J26" s="8"/>
      <c r="K26" s="8"/>
      <c r="L26" s="8"/>
      <c r="M26" s="8"/>
      <c r="N26"/>
      <c r="O26"/>
      <c r="P26" s="369" t="s">
        <v>9</v>
      </c>
      <c r="Q26" s="370"/>
      <c r="R26" s="370"/>
      <c r="S26" s="370" t="s">
        <v>12</v>
      </c>
      <c r="T26" s="370"/>
      <c r="U26" s="370"/>
      <c r="V26" s="370" t="s">
        <v>13</v>
      </c>
      <c r="W26" s="370"/>
      <c r="X26" s="371"/>
      <c r="AE26" s="8"/>
      <c r="AF26" s="8"/>
      <c r="AG26" s="8"/>
      <c r="AH26" s="8"/>
    </row>
    <row r="27" spans="1:34" ht="19.95" customHeight="1" thickBot="1" x14ac:dyDescent="0.35">
      <c r="A27" s="8"/>
      <c r="B27" s="7"/>
      <c r="D27" s="409" t="s">
        <v>287</v>
      </c>
      <c r="E27" s="409"/>
      <c r="F27" s="409"/>
      <c r="G27" s="409"/>
      <c r="H27" s="409"/>
      <c r="I27" s="409"/>
      <c r="J27" s="409"/>
      <c r="K27" s="409"/>
      <c r="L27" s="409"/>
      <c r="M27" s="8"/>
      <c r="N27" s="8"/>
      <c r="O27" s="8"/>
      <c r="P27" s="372" t="s">
        <v>12</v>
      </c>
      <c r="Q27" s="367"/>
      <c r="R27" s="367"/>
      <c r="S27" s="367" t="s">
        <v>13</v>
      </c>
      <c r="T27" s="367"/>
      <c r="U27" s="367"/>
      <c r="V27" s="367" t="s">
        <v>14</v>
      </c>
      <c r="W27" s="367"/>
      <c r="X27" s="368"/>
      <c r="AE27" s="8"/>
      <c r="AF27" s="8"/>
      <c r="AG27" s="8"/>
      <c r="AH27" s="8"/>
    </row>
    <row r="28" spans="1:34" ht="19.95" customHeight="1" x14ac:dyDescent="0.3">
      <c r="A28" s="8"/>
      <c r="B28" s="7"/>
      <c r="C28" s="25"/>
      <c r="D28" s="409"/>
      <c r="E28" s="409"/>
      <c r="F28" s="409"/>
      <c r="G28" s="409"/>
      <c r="H28" s="409"/>
      <c r="I28" s="409"/>
      <c r="J28" s="409"/>
      <c r="K28" s="409"/>
      <c r="L28" s="409"/>
      <c r="M28" s="8"/>
      <c r="N28" s="8"/>
      <c r="O28" s="8"/>
      <c r="P28" s="332" t="s">
        <v>338</v>
      </c>
      <c r="Q28" s="332"/>
      <c r="R28" s="332"/>
      <c r="S28" s="332"/>
      <c r="T28" s="332"/>
      <c r="U28" s="332"/>
      <c r="V28" s="332"/>
      <c r="W28" s="332"/>
      <c r="X28" s="332"/>
      <c r="AE28" s="8"/>
      <c r="AF28" s="8"/>
      <c r="AG28" s="8"/>
      <c r="AH28" s="8"/>
    </row>
    <row r="29" spans="1:34" ht="19.95" customHeight="1" x14ac:dyDescent="0.3">
      <c r="A29" s="8"/>
      <c r="B29" s="7"/>
      <c r="C29" s="8"/>
      <c r="D29" s="8"/>
      <c r="E29" s="8"/>
      <c r="F29" s="8"/>
      <c r="G29" s="435"/>
      <c r="H29" s="436"/>
      <c r="I29" s="437"/>
      <c r="J29" s="435"/>
      <c r="K29" s="436"/>
      <c r="L29" s="437"/>
      <c r="M29" s="8"/>
      <c r="N29" s="8"/>
      <c r="O29" s="8"/>
      <c r="P29" s="8"/>
      <c r="Q29" s="8"/>
      <c r="R29" s="21"/>
      <c r="S29" s="21"/>
      <c r="T29" s="21"/>
      <c r="U29" s="21"/>
      <c r="AE29" s="8"/>
      <c r="AF29" s="8"/>
      <c r="AG29" s="8"/>
      <c r="AH29" s="8"/>
    </row>
    <row r="30" spans="1:34" ht="19.95" customHeight="1" x14ac:dyDescent="0.3">
      <c r="A30" s="8"/>
      <c r="B30" s="7"/>
      <c r="C30" s="8"/>
      <c r="D30" s="8"/>
      <c r="E30" s="8"/>
      <c r="F30" s="8"/>
      <c r="G30" s="8"/>
      <c r="H30" s="8"/>
      <c r="I30" s="8"/>
      <c r="J30" s="8"/>
      <c r="K30" s="8"/>
      <c r="L30" s="8"/>
      <c r="M30" s="8"/>
      <c r="N30" s="8"/>
      <c r="O30" s="8"/>
      <c r="P30" s="8"/>
      <c r="Q30" s="8"/>
      <c r="R30" s="21"/>
      <c r="S30" s="21"/>
      <c r="T30" s="21"/>
      <c r="U30" s="21"/>
      <c r="AE30" s="8"/>
      <c r="AF30" s="8"/>
      <c r="AG30" s="8"/>
      <c r="AH30" s="8"/>
    </row>
    <row r="31" spans="1:34" ht="19.95" customHeight="1" x14ac:dyDescent="0.3">
      <c r="A31" s="8"/>
      <c r="B31" s="356" t="s">
        <v>15</v>
      </c>
      <c r="C31" s="356"/>
      <c r="D31" s="356"/>
      <c r="E31" s="356"/>
      <c r="F31" s="356"/>
      <c r="G31" s="356"/>
      <c r="H31" s="356"/>
      <c r="I31" s="356"/>
      <c r="J31" s="356"/>
      <c r="K31" s="356"/>
      <c r="L31" s="356"/>
      <c r="M31" s="8"/>
      <c r="N31" s="8"/>
      <c r="O31" s="8"/>
      <c r="P31" s="8"/>
      <c r="Q31" s="8"/>
      <c r="R31" s="21"/>
      <c r="S31" s="21"/>
      <c r="T31" s="21"/>
      <c r="U31" s="21"/>
      <c r="AE31" s="8"/>
      <c r="AF31" s="8"/>
      <c r="AG31" s="8"/>
      <c r="AH31" s="8"/>
    </row>
    <row r="32" spans="1:34" ht="19.95" customHeight="1" x14ac:dyDescent="0.3">
      <c r="A32" s="8"/>
      <c r="B32" s="7"/>
      <c r="C32" s="8" t="s">
        <v>271</v>
      </c>
      <c r="D32" s="8"/>
      <c r="E32" s="8"/>
      <c r="F32" s="8"/>
      <c r="G32" s="8"/>
      <c r="H32" s="8"/>
      <c r="I32" s="8"/>
      <c r="J32" s="8"/>
      <c r="K32" s="8"/>
      <c r="L32" s="8"/>
      <c r="M32" s="8"/>
      <c r="N32" s="8"/>
      <c r="O32" s="8"/>
      <c r="P32" s="8"/>
      <c r="Q32" s="8"/>
      <c r="R32" s="21"/>
      <c r="S32" s="21"/>
      <c r="T32" s="21"/>
      <c r="U32" s="21"/>
      <c r="V32" s="21"/>
      <c r="W32" s="21"/>
      <c r="X32" s="21"/>
      <c r="Y32" s="21"/>
      <c r="Z32" s="21"/>
      <c r="AA32" s="8"/>
      <c r="AB32" s="8"/>
      <c r="AC32" s="8"/>
      <c r="AD32" s="8"/>
      <c r="AE32" s="8"/>
      <c r="AF32" s="8"/>
      <c r="AG32" s="8"/>
      <c r="AH32" s="8"/>
    </row>
    <row r="33" spans="1:34" ht="19.95" customHeight="1" x14ac:dyDescent="0.3">
      <c r="A33" s="8"/>
      <c r="B33" s="7"/>
      <c r="C33" s="339" t="s">
        <v>270</v>
      </c>
      <c r="D33" s="339"/>
      <c r="E33" s="339"/>
      <c r="F33" s="339"/>
      <c r="G33" s="339"/>
      <c r="H33" s="339"/>
      <c r="I33" s="339"/>
      <c r="J33" s="339"/>
      <c r="K33" s="339"/>
      <c r="L33" s="339"/>
      <c r="M33" s="8"/>
      <c r="N33" s="8"/>
      <c r="O33" s="8"/>
      <c r="P33" s="8"/>
      <c r="Q33" s="8"/>
      <c r="R33" s="366"/>
      <c r="S33" s="366"/>
      <c r="T33" s="366"/>
      <c r="U33" s="366"/>
      <c r="V33" s="366"/>
      <c r="W33" s="366"/>
      <c r="X33" s="21"/>
      <c r="Y33" s="21"/>
      <c r="Z33" s="21"/>
      <c r="AA33" s="8"/>
      <c r="AB33" s="8"/>
      <c r="AC33" s="8"/>
      <c r="AD33" s="8"/>
      <c r="AE33" s="8"/>
      <c r="AF33" s="8"/>
      <c r="AG33" s="8"/>
      <c r="AH33" s="8"/>
    </row>
    <row r="34" spans="1:34" ht="19.95" customHeight="1" thickBot="1" x14ac:dyDescent="0.35">
      <c r="A34" s="8"/>
      <c r="B34" s="7"/>
      <c r="C34" s="26"/>
      <c r="D34" s="26"/>
      <c r="E34" s="26"/>
      <c r="F34" s="26"/>
      <c r="G34" s="26"/>
      <c r="H34" s="26"/>
      <c r="I34" s="26"/>
      <c r="J34" s="26"/>
      <c r="K34" s="26"/>
      <c r="L34" s="26"/>
      <c r="M34" s="8"/>
      <c r="N34" s="8"/>
      <c r="O34" s="8"/>
      <c r="P34" s="8"/>
      <c r="Q34" s="8"/>
      <c r="R34" s="356" t="s">
        <v>177</v>
      </c>
      <c r="S34" s="356"/>
      <c r="T34" s="356"/>
      <c r="U34" s="356"/>
      <c r="V34" s="356"/>
      <c r="W34" s="356"/>
      <c r="X34" s="356"/>
      <c r="Y34" s="21"/>
      <c r="Z34" s="21"/>
      <c r="AA34" s="18"/>
      <c r="AB34" s="8"/>
      <c r="AC34" s="8"/>
      <c r="AD34" s="8"/>
      <c r="AE34" s="8"/>
      <c r="AF34" s="8"/>
      <c r="AG34" s="8"/>
      <c r="AH34" s="8"/>
    </row>
    <row r="35" spans="1:34" ht="36.75" customHeight="1" x14ac:dyDescent="0.3">
      <c r="A35" s="8"/>
      <c r="B35" s="394" t="s">
        <v>162</v>
      </c>
      <c r="C35" s="434"/>
      <c r="D35" s="434"/>
      <c r="E35" s="395"/>
      <c r="F35" s="394" t="s">
        <v>163</v>
      </c>
      <c r="G35" s="434"/>
      <c r="H35" s="395"/>
      <c r="I35" s="8"/>
      <c r="J35" s="373" t="s">
        <v>131</v>
      </c>
      <c r="K35" s="341"/>
      <c r="L35" s="341"/>
      <c r="M35" s="342"/>
      <c r="N35" s="8"/>
      <c r="O35" s="8"/>
      <c r="P35" s="8"/>
      <c r="Q35" s="8"/>
      <c r="R35" s="27"/>
      <c r="S35" s="28"/>
      <c r="T35" s="28"/>
      <c r="U35" s="28"/>
      <c r="V35" s="28"/>
      <c r="W35" s="28"/>
      <c r="X35" s="29"/>
      <c r="Y35" s="21"/>
      <c r="Z35" s="21"/>
      <c r="AA35" s="356" t="s">
        <v>17</v>
      </c>
      <c r="AB35" s="356"/>
      <c r="AC35" s="356"/>
      <c r="AD35" s="356"/>
      <c r="AE35" s="356"/>
      <c r="AF35" s="8"/>
      <c r="AG35" s="8"/>
      <c r="AH35" s="8"/>
    </row>
    <row r="36" spans="1:34" ht="19.95" customHeight="1" x14ac:dyDescent="0.3">
      <c r="A36" s="8"/>
      <c r="B36" s="348" t="s">
        <v>156</v>
      </c>
      <c r="C36" s="349"/>
      <c r="D36" s="349"/>
      <c r="E36" s="350"/>
      <c r="F36" s="351"/>
      <c r="G36" s="352"/>
      <c r="H36" s="353"/>
      <c r="I36" s="8"/>
      <c r="J36" s="351"/>
      <c r="K36" s="352"/>
      <c r="L36" s="352"/>
      <c r="M36" s="353"/>
      <c r="N36" s="8"/>
      <c r="O36" s="8"/>
      <c r="P36" s="8"/>
      <c r="Q36" s="8"/>
      <c r="R36" s="30"/>
      <c r="S36" s="21"/>
      <c r="T36" s="21"/>
      <c r="U36" s="21"/>
      <c r="V36" s="21"/>
      <c r="W36" s="21"/>
      <c r="X36" s="31"/>
      <c r="Y36" s="21"/>
      <c r="Z36" s="21"/>
      <c r="AA36" s="8"/>
      <c r="AB36" s="8"/>
      <c r="AC36" s="8"/>
      <c r="AD36" s="8"/>
      <c r="AE36" s="8"/>
      <c r="AF36" s="8"/>
      <c r="AG36" s="8"/>
      <c r="AH36" s="8"/>
    </row>
    <row r="37" spans="1:34" ht="19.95" customHeight="1" x14ac:dyDescent="0.3">
      <c r="A37" s="8"/>
      <c r="B37" s="348" t="s">
        <v>157</v>
      </c>
      <c r="C37" s="349"/>
      <c r="D37" s="349"/>
      <c r="E37" s="350"/>
      <c r="F37" s="351"/>
      <c r="G37" s="352"/>
      <c r="H37" s="353"/>
      <c r="I37" s="354"/>
      <c r="J37" s="344"/>
      <c r="K37" s="344"/>
      <c r="L37" s="355"/>
      <c r="M37" s="355"/>
      <c r="N37" s="8"/>
      <c r="O37" s="8"/>
      <c r="P37" s="8"/>
      <c r="Q37" s="8"/>
      <c r="R37" s="30"/>
      <c r="S37" s="21"/>
      <c r="T37" s="21"/>
      <c r="U37" s="21"/>
      <c r="V37" s="21"/>
      <c r="W37" s="21"/>
      <c r="X37" s="31"/>
      <c r="Y37" s="21"/>
      <c r="Z37" s="21"/>
      <c r="AA37" s="8"/>
      <c r="AB37" s="8"/>
      <c r="AC37" s="8"/>
      <c r="AD37" s="8"/>
      <c r="AE37" s="8"/>
      <c r="AF37" s="8"/>
      <c r="AG37" s="8"/>
      <c r="AH37" s="8"/>
    </row>
    <row r="38" spans="1:34" ht="19.95" customHeight="1" x14ac:dyDescent="0.3">
      <c r="A38" s="8"/>
      <c r="B38" s="348" t="s">
        <v>158</v>
      </c>
      <c r="C38" s="349"/>
      <c r="D38" s="349"/>
      <c r="E38" s="350"/>
      <c r="F38" s="351"/>
      <c r="G38" s="352"/>
      <c r="H38" s="353"/>
      <c r="I38" s="32"/>
      <c r="J38" s="373" t="s">
        <v>132</v>
      </c>
      <c r="K38" s="341"/>
      <c r="L38" s="341"/>
      <c r="M38" s="342"/>
      <c r="N38" s="8"/>
      <c r="O38" s="8"/>
      <c r="P38" s="8"/>
      <c r="Q38" s="8"/>
      <c r="R38" s="30"/>
      <c r="S38" s="21"/>
      <c r="T38" s="21"/>
      <c r="U38" s="21"/>
      <c r="V38" s="21"/>
      <c r="W38" s="21"/>
      <c r="X38" s="31"/>
      <c r="Y38" s="21"/>
      <c r="Z38" s="21"/>
      <c r="AA38" s="8"/>
      <c r="AB38" s="8"/>
      <c r="AC38" s="8"/>
      <c r="AD38" s="8"/>
      <c r="AE38" s="8"/>
      <c r="AF38" s="8"/>
      <c r="AG38" s="8"/>
      <c r="AH38" s="8"/>
    </row>
    <row r="39" spans="1:34" ht="19.95" customHeight="1" x14ac:dyDescent="0.3">
      <c r="A39" s="8"/>
      <c r="B39" s="348" t="s">
        <v>159</v>
      </c>
      <c r="C39" s="349"/>
      <c r="D39" s="349"/>
      <c r="E39" s="350"/>
      <c r="F39" s="351"/>
      <c r="G39" s="352"/>
      <c r="H39" s="353"/>
      <c r="I39" s="8"/>
      <c r="J39" s="351"/>
      <c r="K39" s="352"/>
      <c r="L39" s="352"/>
      <c r="M39" s="353"/>
      <c r="N39" s="8"/>
      <c r="O39" s="8"/>
      <c r="P39" s="8"/>
      <c r="Q39" s="8"/>
      <c r="R39" s="30"/>
      <c r="S39" s="21"/>
      <c r="T39" s="21"/>
      <c r="U39" s="21"/>
      <c r="V39" s="21"/>
      <c r="W39" s="21"/>
      <c r="X39" s="31"/>
      <c r="Y39" s="21"/>
      <c r="Z39" s="21"/>
      <c r="AA39" s="8"/>
      <c r="AB39" s="8"/>
      <c r="AC39" s="8"/>
      <c r="AD39" s="8"/>
      <c r="AE39" s="8"/>
      <c r="AF39" s="8"/>
      <c r="AG39" s="8"/>
      <c r="AH39" s="8"/>
    </row>
    <row r="40" spans="1:34" ht="19.95" customHeight="1" x14ac:dyDescent="0.3">
      <c r="A40" s="8"/>
      <c r="B40" s="348" t="s">
        <v>160</v>
      </c>
      <c r="C40" s="349"/>
      <c r="D40" s="349"/>
      <c r="E40" s="350"/>
      <c r="F40" s="382"/>
      <c r="G40" s="383"/>
      <c r="H40" s="384"/>
      <c r="I40" s="354"/>
      <c r="J40" s="344"/>
      <c r="K40" s="344"/>
      <c r="L40" s="385"/>
      <c r="M40" s="385"/>
      <c r="N40" s="8"/>
      <c r="O40" s="8"/>
      <c r="P40" s="8"/>
      <c r="Q40" s="8"/>
      <c r="R40" s="30"/>
      <c r="S40" s="21"/>
      <c r="T40" s="21"/>
      <c r="U40" s="21"/>
      <c r="V40" s="21"/>
      <c r="W40" s="21"/>
      <c r="X40" s="31"/>
      <c r="Y40" s="21"/>
      <c r="Z40" s="21"/>
      <c r="AA40" s="8"/>
      <c r="AB40" s="8"/>
      <c r="AC40" s="8"/>
      <c r="AD40" s="8"/>
      <c r="AE40" s="8"/>
      <c r="AF40" s="8"/>
      <c r="AG40" s="8"/>
      <c r="AH40" s="8"/>
    </row>
    <row r="41" spans="1:34" ht="19.95" customHeight="1" x14ac:dyDescent="0.3">
      <c r="A41" s="8"/>
      <c r="B41" s="348" t="s">
        <v>161</v>
      </c>
      <c r="C41" s="349"/>
      <c r="D41" s="349"/>
      <c r="E41" s="350"/>
      <c r="F41" s="351"/>
      <c r="G41" s="352"/>
      <c r="H41" s="353"/>
      <c r="I41" s="354"/>
      <c r="J41" s="344"/>
      <c r="K41" s="344"/>
      <c r="L41" s="381"/>
      <c r="M41" s="381"/>
      <c r="N41" s="8"/>
      <c r="O41" s="8"/>
      <c r="P41" s="8"/>
      <c r="Q41" s="8"/>
      <c r="R41" s="30"/>
      <c r="S41" s="21"/>
      <c r="T41" s="21"/>
      <c r="U41" s="21"/>
      <c r="V41" s="21"/>
      <c r="W41" s="21"/>
      <c r="X41" s="31"/>
      <c r="Y41" s="21"/>
      <c r="Z41" s="21"/>
      <c r="AA41" s="8"/>
      <c r="AB41" s="8"/>
      <c r="AC41" s="8"/>
      <c r="AD41" s="8"/>
      <c r="AE41" s="8"/>
      <c r="AF41" s="8"/>
      <c r="AG41" s="8"/>
      <c r="AH41" s="8"/>
    </row>
    <row r="42" spans="1:34" ht="19.95" customHeight="1" x14ac:dyDescent="0.3">
      <c r="A42" s="8"/>
      <c r="B42" s="7"/>
      <c r="C42" s="8"/>
      <c r="D42" s="20"/>
      <c r="E42" s="20"/>
      <c r="F42" s="20"/>
      <c r="G42" s="8"/>
      <c r="H42" s="8"/>
      <c r="I42" s="8"/>
      <c r="J42" s="8"/>
      <c r="K42" s="8"/>
      <c r="L42" s="8"/>
      <c r="M42" s="8"/>
      <c r="N42" s="8"/>
      <c r="O42" s="8"/>
      <c r="P42" s="8"/>
      <c r="Q42" s="8"/>
      <c r="R42" s="30"/>
      <c r="S42" s="21"/>
      <c r="T42" s="21"/>
      <c r="U42" s="21"/>
      <c r="V42" s="21"/>
      <c r="W42" s="21"/>
      <c r="X42" s="31"/>
      <c r="Y42" s="21"/>
      <c r="Z42" s="21"/>
      <c r="AA42" s="8"/>
      <c r="AB42" s="8"/>
      <c r="AC42" s="8"/>
      <c r="AD42" s="8"/>
      <c r="AE42" s="8"/>
      <c r="AF42" s="8"/>
      <c r="AG42" s="8"/>
      <c r="AH42" s="8"/>
    </row>
    <row r="43" spans="1:34" ht="19.95" customHeight="1" x14ac:dyDescent="0.3">
      <c r="A43" s="8"/>
      <c r="B43" s="22" t="s">
        <v>18</v>
      </c>
      <c r="C43" s="8"/>
      <c r="D43" s="8"/>
      <c r="E43" s="8"/>
      <c r="F43" s="8"/>
      <c r="G43" s="8"/>
      <c r="H43" s="8"/>
      <c r="I43" s="8"/>
      <c r="J43" s="8"/>
      <c r="K43" s="8"/>
      <c r="L43" s="8"/>
      <c r="M43" s="8"/>
      <c r="N43" s="8"/>
      <c r="O43" s="8"/>
      <c r="P43" s="8"/>
      <c r="Q43" s="8"/>
      <c r="R43" s="33"/>
      <c r="S43" s="8"/>
      <c r="T43" s="8"/>
      <c r="U43" s="8"/>
      <c r="V43" s="8"/>
      <c r="W43" s="8"/>
      <c r="X43" s="34"/>
      <c r="Y43" s="8"/>
      <c r="Z43" s="8"/>
      <c r="AA43" s="8"/>
      <c r="AB43" s="8"/>
      <c r="AC43" s="8"/>
      <c r="AD43" s="8"/>
      <c r="AE43" s="8"/>
      <c r="AF43" s="8"/>
      <c r="AG43" s="8"/>
      <c r="AH43" s="8"/>
    </row>
    <row r="44" spans="1:34" ht="19.95" customHeight="1" x14ac:dyDescent="0.3">
      <c r="A44" s="8"/>
      <c r="B44" s="7"/>
      <c r="C44" s="8"/>
      <c r="D44" s="8"/>
      <c r="E44" s="8"/>
      <c r="F44" s="8"/>
      <c r="G44" s="8"/>
      <c r="H44" s="8"/>
      <c r="I44" s="8"/>
      <c r="J44" s="8"/>
      <c r="K44" s="8"/>
      <c r="L44" s="8"/>
      <c r="M44" s="8"/>
      <c r="N44" s="8"/>
      <c r="O44" s="8"/>
      <c r="P44" s="8"/>
      <c r="Q44" s="8"/>
      <c r="R44" s="374"/>
      <c r="S44" s="356"/>
      <c r="T44" s="356"/>
      <c r="U44" s="356"/>
      <c r="V44" s="356"/>
      <c r="W44" s="356"/>
      <c r="X44" s="35"/>
      <c r="Y44" s="356"/>
      <c r="Z44" s="356"/>
      <c r="AA44" s="356"/>
      <c r="AB44" s="356"/>
      <c r="AC44" s="356"/>
      <c r="AD44" s="356"/>
      <c r="AE44" s="356"/>
      <c r="AF44" s="356"/>
      <c r="AG44" s="356"/>
      <c r="AH44" s="8"/>
    </row>
    <row r="45" spans="1:34" ht="19.95" customHeight="1" x14ac:dyDescent="0.3">
      <c r="A45" s="8"/>
      <c r="B45" s="7"/>
      <c r="C45" s="8"/>
      <c r="D45" s="8"/>
      <c r="E45" s="8"/>
      <c r="F45" s="8"/>
      <c r="G45" s="8"/>
      <c r="H45" s="8"/>
      <c r="I45" s="8"/>
      <c r="J45" s="8"/>
      <c r="K45" s="8"/>
      <c r="L45" s="8"/>
      <c r="M45" s="8"/>
      <c r="N45" s="8"/>
      <c r="O45" s="8"/>
      <c r="P45" s="8"/>
      <c r="Q45" s="8"/>
      <c r="R45" s="36"/>
      <c r="S45" s="37"/>
      <c r="T45" s="37"/>
      <c r="U45" s="37"/>
      <c r="V45" s="37"/>
      <c r="W45" s="37"/>
      <c r="X45" s="34"/>
      <c r="Y45" s="8"/>
      <c r="Z45" s="8"/>
      <c r="AA45" s="8"/>
      <c r="AB45" s="8"/>
      <c r="AC45" s="8"/>
      <c r="AD45" s="8"/>
      <c r="AE45" s="8"/>
      <c r="AF45" s="8"/>
      <c r="AG45" s="8"/>
      <c r="AH45" s="8"/>
    </row>
    <row r="46" spans="1:34" ht="19.95" customHeight="1" x14ac:dyDescent="0.3">
      <c r="A46" s="8"/>
      <c r="B46" s="7" t="s">
        <v>19</v>
      </c>
      <c r="C46" s="8" t="s">
        <v>20</v>
      </c>
      <c r="D46" s="8" t="s">
        <v>125</v>
      </c>
      <c r="E46" s="8"/>
      <c r="F46" s="8"/>
      <c r="G46" s="8"/>
      <c r="H46" s="8"/>
      <c r="I46" s="8"/>
      <c r="J46" s="8"/>
      <c r="K46" s="8"/>
      <c r="L46" s="8"/>
      <c r="M46" s="8"/>
      <c r="N46" s="8"/>
      <c r="O46" s="8"/>
      <c r="P46" s="8"/>
      <c r="Q46" s="8"/>
      <c r="R46" s="36"/>
      <c r="S46" s="37"/>
      <c r="T46" s="37"/>
      <c r="U46" s="37"/>
      <c r="V46" s="37"/>
      <c r="W46" s="37"/>
      <c r="X46" s="34"/>
      <c r="Y46" s="8"/>
      <c r="Z46" s="8"/>
      <c r="AA46" s="8"/>
      <c r="AB46" s="8"/>
      <c r="AC46" s="8"/>
      <c r="AD46" s="8"/>
      <c r="AE46" s="8"/>
      <c r="AF46" s="8"/>
      <c r="AG46" s="8"/>
      <c r="AH46" s="8"/>
    </row>
    <row r="47" spans="1:34" ht="19.95" customHeight="1" x14ac:dyDescent="0.3">
      <c r="A47" s="8"/>
      <c r="B47" s="7" t="s">
        <v>21</v>
      </c>
      <c r="C47" s="8" t="s">
        <v>20</v>
      </c>
      <c r="D47" s="8" t="s">
        <v>386</v>
      </c>
      <c r="E47" s="8"/>
      <c r="F47" s="8"/>
      <c r="G47" s="8"/>
      <c r="H47" s="8"/>
      <c r="I47" s="8"/>
      <c r="J47" s="18"/>
      <c r="K47" s="8"/>
      <c r="L47" s="8"/>
      <c r="M47" s="8"/>
      <c r="N47" s="8"/>
      <c r="O47" s="8"/>
      <c r="P47" s="8"/>
      <c r="Q47" s="8"/>
      <c r="R47" s="36"/>
      <c r="S47" s="37"/>
      <c r="T47" s="37"/>
      <c r="U47" s="37"/>
      <c r="V47" s="37"/>
      <c r="W47" s="37"/>
      <c r="X47" s="34"/>
      <c r="Y47" s="8"/>
      <c r="Z47" s="8"/>
      <c r="AA47" s="8"/>
      <c r="AB47" s="8"/>
      <c r="AC47" s="8"/>
      <c r="AD47" s="8"/>
      <c r="AE47" s="8"/>
      <c r="AF47" s="8"/>
      <c r="AG47" s="8"/>
      <c r="AH47" s="8"/>
    </row>
    <row r="48" spans="1:34" ht="19.95" customHeight="1" x14ac:dyDescent="0.3">
      <c r="A48" s="8"/>
      <c r="B48" s="7" t="s">
        <v>22</v>
      </c>
      <c r="C48" s="8" t="s">
        <v>20</v>
      </c>
      <c r="D48" s="8" t="s">
        <v>250</v>
      </c>
      <c r="E48" s="8"/>
      <c r="F48" s="8"/>
      <c r="G48" s="8"/>
      <c r="H48" s="8"/>
      <c r="I48" s="8"/>
      <c r="J48" s="8"/>
      <c r="K48" s="8"/>
      <c r="L48" s="8"/>
      <c r="M48" s="38"/>
      <c r="N48" s="8"/>
      <c r="O48" s="8"/>
      <c r="P48" s="8"/>
      <c r="Q48" s="8"/>
      <c r="R48" s="36"/>
      <c r="S48" s="37"/>
      <c r="T48" s="37"/>
      <c r="U48" s="37"/>
      <c r="V48" s="37"/>
      <c r="W48" s="37"/>
      <c r="X48" s="34"/>
      <c r="Y48" s="8"/>
      <c r="Z48" s="8"/>
      <c r="AA48" s="8"/>
      <c r="AB48" s="8"/>
      <c r="AC48" s="8"/>
      <c r="AD48" s="8"/>
      <c r="AE48" s="8"/>
      <c r="AF48" s="8"/>
      <c r="AG48" s="8"/>
      <c r="AH48" s="8"/>
    </row>
    <row r="49" spans="1:34" ht="19.95" customHeight="1" x14ac:dyDescent="0.3">
      <c r="A49" s="8"/>
      <c r="B49" s="7" t="s">
        <v>23</v>
      </c>
      <c r="C49" s="8" t="s">
        <v>20</v>
      </c>
      <c r="D49" s="8" t="s">
        <v>126</v>
      </c>
      <c r="E49" s="8"/>
      <c r="F49" s="8"/>
      <c r="G49" s="8"/>
      <c r="H49" s="8"/>
      <c r="I49" s="8"/>
      <c r="J49" s="8"/>
      <c r="K49" s="8"/>
      <c r="L49" s="8"/>
      <c r="M49" s="8"/>
      <c r="N49" s="8"/>
      <c r="O49" s="8"/>
      <c r="P49" s="8"/>
      <c r="Q49" s="8"/>
      <c r="R49" s="36"/>
      <c r="S49" s="37"/>
      <c r="T49" s="37"/>
      <c r="U49" s="37"/>
      <c r="V49" s="37"/>
      <c r="W49" s="37"/>
      <c r="X49" s="34"/>
      <c r="Y49" s="8"/>
      <c r="Z49" s="8"/>
      <c r="AA49" s="8"/>
      <c r="AB49" s="8"/>
      <c r="AC49" s="8"/>
      <c r="AD49" s="8"/>
      <c r="AE49" s="8"/>
      <c r="AF49" s="8"/>
      <c r="AG49" s="8"/>
      <c r="AH49" s="8"/>
    </row>
    <row r="50" spans="1:34" ht="19.95" customHeight="1" x14ac:dyDescent="0.3">
      <c r="A50" s="8"/>
      <c r="B50" s="7" t="s">
        <v>24</v>
      </c>
      <c r="C50" s="8" t="s">
        <v>20</v>
      </c>
      <c r="D50" s="26" t="s">
        <v>25</v>
      </c>
      <c r="E50" s="8"/>
      <c r="F50" s="8"/>
      <c r="G50" s="8"/>
      <c r="H50" s="8"/>
      <c r="I50" s="8"/>
      <c r="J50" s="8"/>
      <c r="K50" s="8"/>
      <c r="L50" s="8"/>
      <c r="M50" s="8"/>
      <c r="N50" s="8"/>
      <c r="O50" s="8"/>
      <c r="P50" s="8"/>
      <c r="Q50" s="8"/>
      <c r="R50" s="36"/>
      <c r="S50" s="37"/>
      <c r="T50" s="37"/>
      <c r="U50" s="37"/>
      <c r="V50" s="37"/>
      <c r="W50" s="37"/>
      <c r="X50" s="34"/>
      <c r="Y50" s="8"/>
      <c r="Z50" s="8"/>
      <c r="AA50" s="8"/>
      <c r="AB50" s="8"/>
      <c r="AC50" s="8"/>
      <c r="AD50" s="8"/>
      <c r="AE50" s="8"/>
      <c r="AF50" s="8"/>
      <c r="AG50" s="8"/>
      <c r="AH50" s="8"/>
    </row>
    <row r="51" spans="1:34" ht="19.95" customHeight="1" x14ac:dyDescent="0.3">
      <c r="A51" s="8"/>
      <c r="B51" s="7"/>
      <c r="C51" s="8"/>
      <c r="D51" s="8"/>
      <c r="E51" s="8"/>
      <c r="F51" s="8"/>
      <c r="G51" s="8"/>
      <c r="H51" s="8"/>
      <c r="I51" s="8"/>
      <c r="J51" s="8"/>
      <c r="K51" s="8"/>
      <c r="L51" s="8"/>
      <c r="M51" s="8"/>
      <c r="N51" s="8"/>
      <c r="O51" s="8"/>
      <c r="P51" s="8"/>
      <c r="Q51" s="8"/>
      <c r="R51" s="36"/>
      <c r="S51" s="37"/>
      <c r="T51" s="37"/>
      <c r="U51" s="37"/>
      <c r="V51" s="37"/>
      <c r="W51" s="37"/>
      <c r="X51" s="34"/>
      <c r="Y51" s="8"/>
      <c r="Z51" s="8"/>
      <c r="AA51" s="8"/>
      <c r="AB51" s="8"/>
      <c r="AC51" s="8"/>
      <c r="AD51" s="8"/>
      <c r="AE51" s="8"/>
      <c r="AF51" s="8"/>
      <c r="AG51" s="8"/>
      <c r="AH51" s="8"/>
    </row>
    <row r="52" spans="1:34" ht="19.95" customHeight="1" x14ac:dyDescent="0.3">
      <c r="A52" s="8"/>
      <c r="B52" s="7"/>
      <c r="C52" s="8"/>
      <c r="D52" s="373" t="s">
        <v>283</v>
      </c>
      <c r="E52" s="342"/>
      <c r="F52" s="23" t="s">
        <v>22</v>
      </c>
      <c r="G52" s="39" t="s">
        <v>249</v>
      </c>
      <c r="H52" s="40" t="s">
        <v>24</v>
      </c>
      <c r="I52" s="40" t="s">
        <v>19</v>
      </c>
      <c r="J52" s="40" t="s">
        <v>21</v>
      </c>
      <c r="K52" s="375" t="s">
        <v>281</v>
      </c>
      <c r="L52" s="376"/>
      <c r="M52" s="8"/>
      <c r="N52" s="8"/>
      <c r="O52" s="8"/>
      <c r="P52" s="8"/>
      <c r="Q52" s="8"/>
      <c r="R52" s="36"/>
      <c r="S52" s="37"/>
      <c r="T52" s="37"/>
      <c r="U52" s="37"/>
      <c r="V52" s="37"/>
      <c r="W52" s="37"/>
      <c r="X52" s="34"/>
      <c r="Y52" s="8"/>
      <c r="Z52" s="8"/>
      <c r="AA52" s="8"/>
      <c r="AB52" s="8"/>
      <c r="AC52" s="8"/>
      <c r="AD52" s="8"/>
      <c r="AE52" s="8"/>
      <c r="AF52" s="8"/>
      <c r="AG52" s="8"/>
      <c r="AH52" s="8"/>
    </row>
    <row r="53" spans="1:34" ht="19.95" customHeight="1" x14ac:dyDescent="0.3">
      <c r="A53" s="8"/>
      <c r="B53" s="7"/>
      <c r="C53" s="8"/>
      <c r="D53" s="377" t="s">
        <v>26</v>
      </c>
      <c r="E53" s="378"/>
      <c r="F53" s="134"/>
      <c r="G53" s="140"/>
      <c r="H53" s="39">
        <v>11.17</v>
      </c>
      <c r="I53" s="129">
        <f t="shared" ref="I53:I55" si="0">H53*(F53^(1/6))*(G53^(1/3))</f>
        <v>0</v>
      </c>
      <c r="J53" s="134"/>
      <c r="K53" s="379" t="str">
        <f>IF(ISBLANK(F53),"",IF(I53&lt;J53,"Live-Bed","Clear Water"))</f>
        <v/>
      </c>
      <c r="L53" s="380"/>
      <c r="M53" s="8"/>
      <c r="N53" s="8"/>
      <c r="O53" s="8"/>
      <c r="P53" s="8"/>
      <c r="Q53" s="8"/>
      <c r="R53" s="36"/>
      <c r="S53" s="37"/>
      <c r="T53" s="37"/>
      <c r="U53" s="37"/>
      <c r="V53" s="37"/>
      <c r="W53" s="37"/>
      <c r="X53" s="34"/>
      <c r="Y53" s="8"/>
      <c r="Z53" s="8"/>
      <c r="AA53" s="343" t="s">
        <v>341</v>
      </c>
      <c r="AB53" s="344"/>
      <c r="AC53" s="344"/>
      <c r="AD53" s="344"/>
      <c r="AE53" s="344"/>
      <c r="AF53" s="344"/>
      <c r="AG53" s="344"/>
      <c r="AH53" s="344"/>
    </row>
    <row r="54" spans="1:34" ht="19.95" customHeight="1" x14ac:dyDescent="0.3">
      <c r="A54" s="8"/>
      <c r="B54" s="7"/>
      <c r="C54" s="8"/>
      <c r="D54" s="377" t="s">
        <v>27</v>
      </c>
      <c r="E54" s="378"/>
      <c r="F54" s="134"/>
      <c r="G54" s="140"/>
      <c r="H54" s="39">
        <v>11.17</v>
      </c>
      <c r="I54" s="129">
        <f t="shared" si="0"/>
        <v>0</v>
      </c>
      <c r="J54" s="134"/>
      <c r="K54" s="379" t="str">
        <f t="shared" ref="K54:K55" si="1">IF(ISBLANK(F54),"",IF(I54&lt;J54,"Live-Bed","Clear Water"))</f>
        <v/>
      </c>
      <c r="L54" s="380"/>
      <c r="M54" s="8"/>
      <c r="N54" s="8"/>
      <c r="O54" s="8"/>
      <c r="P54" s="8"/>
      <c r="Q54" s="8"/>
      <c r="R54" s="36"/>
      <c r="S54" s="37"/>
      <c r="T54" s="37"/>
      <c r="U54" s="37"/>
      <c r="V54" s="37"/>
      <c r="W54" s="37"/>
      <c r="X54" s="34"/>
      <c r="Y54" s="8"/>
      <c r="Z54" s="8"/>
      <c r="AA54" s="8"/>
      <c r="AB54" s="8"/>
      <c r="AC54" s="8"/>
      <c r="AD54" s="8"/>
      <c r="AE54" s="8"/>
      <c r="AF54" s="8"/>
      <c r="AG54" s="8"/>
      <c r="AH54" s="8"/>
    </row>
    <row r="55" spans="1:34" ht="19.95" customHeight="1" x14ac:dyDescent="0.3">
      <c r="A55" s="8"/>
      <c r="B55" s="7"/>
      <c r="C55" s="8"/>
      <c r="D55" s="377" t="s">
        <v>28</v>
      </c>
      <c r="E55" s="378"/>
      <c r="F55" s="134"/>
      <c r="G55" s="140"/>
      <c r="H55" s="39">
        <v>11.17</v>
      </c>
      <c r="I55" s="129">
        <f t="shared" si="0"/>
        <v>0</v>
      </c>
      <c r="J55" s="134"/>
      <c r="K55" s="379" t="str">
        <f t="shared" si="1"/>
        <v/>
      </c>
      <c r="L55" s="380"/>
      <c r="M55" s="8"/>
      <c r="N55" s="8"/>
      <c r="O55" s="8"/>
      <c r="P55" s="8"/>
      <c r="Q55" s="8"/>
      <c r="R55" s="36"/>
      <c r="S55" s="37"/>
      <c r="T55" s="37"/>
      <c r="U55" s="37"/>
      <c r="V55" s="37"/>
      <c r="W55" s="37"/>
      <c r="X55" s="34"/>
      <c r="Y55" s="8"/>
      <c r="Z55" s="8"/>
      <c r="AA55" s="8"/>
      <c r="AB55" s="8"/>
      <c r="AC55" s="8"/>
      <c r="AD55" s="8"/>
      <c r="AE55" s="8"/>
      <c r="AF55" s="8"/>
      <c r="AG55" s="8"/>
      <c r="AH55" s="8"/>
    </row>
    <row r="56" spans="1:34" ht="19.95" customHeight="1" thickBot="1" x14ac:dyDescent="0.35">
      <c r="A56" s="8"/>
      <c r="B56" s="7"/>
      <c r="C56" s="8"/>
      <c r="D56" s="386" t="s">
        <v>172</v>
      </c>
      <c r="E56" s="386"/>
      <c r="F56" s="386"/>
      <c r="G56" s="386"/>
      <c r="H56" s="386"/>
      <c r="I56" s="386"/>
      <c r="J56" s="386"/>
      <c r="K56" s="386"/>
      <c r="L56" s="386"/>
      <c r="M56" s="8"/>
      <c r="N56" s="8"/>
      <c r="O56" s="8"/>
      <c r="P56" s="8"/>
      <c r="Q56" s="8"/>
      <c r="R56" s="41"/>
      <c r="S56" s="42"/>
      <c r="T56" s="42"/>
      <c r="U56" s="42"/>
      <c r="V56" s="42"/>
      <c r="W56" s="42"/>
      <c r="X56" s="43"/>
      <c r="Y56" s="8"/>
      <c r="Z56" s="8"/>
      <c r="AA56" s="8"/>
      <c r="AB56" s="8"/>
      <c r="AC56" s="8"/>
      <c r="AD56" s="8"/>
      <c r="AE56" s="8"/>
      <c r="AF56" s="8"/>
      <c r="AG56" s="8"/>
      <c r="AH56" s="8"/>
    </row>
    <row r="57" spans="1:34" ht="19.95" customHeight="1" x14ac:dyDescent="0.3">
      <c r="A57" s="8"/>
      <c r="B57" s="44"/>
      <c r="C57" s="44"/>
      <c r="D57" s="228" t="s">
        <v>29</v>
      </c>
      <c r="E57" s="228"/>
      <c r="F57" s="228"/>
      <c r="G57" s="228"/>
      <c r="H57" s="228"/>
      <c r="I57" s="228"/>
      <c r="J57" s="228"/>
      <c r="K57" s="228"/>
      <c r="L57" s="44"/>
      <c r="M57" s="44"/>
      <c r="N57" s="44"/>
      <c r="O57" s="44"/>
      <c r="P57" s="16"/>
      <c r="Q57" s="16"/>
      <c r="R57" s="332" t="s">
        <v>339</v>
      </c>
      <c r="S57" s="332"/>
      <c r="T57" s="332"/>
      <c r="U57" s="332"/>
      <c r="V57" s="332"/>
      <c r="W57" s="332"/>
      <c r="X57" s="332"/>
      <c r="Y57" s="8"/>
      <c r="Z57" s="8"/>
      <c r="AA57" s="8"/>
      <c r="AB57" s="8"/>
      <c r="AC57" s="8"/>
      <c r="AD57" s="8"/>
      <c r="AE57" s="8"/>
      <c r="AF57" s="8"/>
      <c r="AG57" s="8"/>
      <c r="AH57" s="8"/>
    </row>
    <row r="58" spans="1:34" ht="41.4" customHeight="1" x14ac:dyDescent="0.3">
      <c r="A58" s="8"/>
      <c r="B58" s="44"/>
      <c r="C58" s="389" t="s">
        <v>282</v>
      </c>
      <c r="D58" s="389"/>
      <c r="E58" s="389"/>
      <c r="F58" s="389"/>
      <c r="G58" s="389"/>
      <c r="H58" s="389"/>
      <c r="I58" s="389"/>
      <c r="J58" s="389"/>
      <c r="K58" s="389"/>
      <c r="L58" s="389"/>
      <c r="M58" s="389"/>
      <c r="N58" s="44"/>
      <c r="O58" s="44"/>
      <c r="P58" s="16"/>
      <c r="Q58" s="16"/>
      <c r="R58" s="8"/>
      <c r="S58" s="8"/>
      <c r="T58" s="8"/>
      <c r="U58" s="8"/>
      <c r="V58" s="8"/>
      <c r="W58" s="8"/>
      <c r="X58" s="8"/>
      <c r="Y58" s="8"/>
      <c r="Z58" s="8"/>
      <c r="AA58" s="8"/>
      <c r="AB58" s="8"/>
      <c r="AC58" s="8"/>
      <c r="AD58" s="8"/>
      <c r="AE58" s="8"/>
      <c r="AF58" s="8"/>
      <c r="AG58" s="8"/>
      <c r="AH58" s="8"/>
    </row>
    <row r="59" spans="1:34" ht="19.95" customHeight="1" x14ac:dyDescent="0.3">
      <c r="A59" s="8"/>
      <c r="B59" s="44"/>
      <c r="C59" s="44"/>
      <c r="D59" s="44"/>
      <c r="E59" s="44"/>
      <c r="F59" s="44"/>
      <c r="G59" s="44"/>
      <c r="H59" s="44"/>
      <c r="I59" s="44"/>
      <c r="J59" s="44"/>
      <c r="K59" s="44"/>
      <c r="L59" s="44"/>
      <c r="M59" s="44"/>
      <c r="N59" s="44"/>
      <c r="O59" s="44"/>
      <c r="P59" s="16"/>
      <c r="Q59" s="16"/>
      <c r="R59" s="8"/>
      <c r="S59" s="8"/>
      <c r="T59" s="8"/>
      <c r="U59" s="8"/>
      <c r="V59" s="8"/>
      <c r="W59" s="8"/>
      <c r="X59" s="8"/>
      <c r="Y59" s="8"/>
      <c r="Z59" s="8"/>
      <c r="AA59" s="8"/>
      <c r="AB59" s="8"/>
      <c r="AC59" s="8"/>
      <c r="AD59" s="8"/>
      <c r="AE59" s="8"/>
      <c r="AF59" s="8"/>
      <c r="AG59" s="8"/>
      <c r="AH59" s="8"/>
    </row>
    <row r="60" spans="1:34" ht="19.95" customHeight="1" x14ac:dyDescent="0.3">
      <c r="A60" s="8"/>
      <c r="B60" s="22" t="s">
        <v>30</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row>
    <row r="61" spans="1:34" ht="19.95" customHeight="1" x14ac:dyDescent="0.3">
      <c r="A61" s="8"/>
      <c r="B61" s="7"/>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row>
    <row r="62" spans="1:34" ht="19.95" customHeight="1" thickBot="1" x14ac:dyDescent="0.35">
      <c r="A62" s="8"/>
      <c r="B62" s="7"/>
      <c r="C62" s="8"/>
      <c r="D62" s="8"/>
      <c r="E62" s="8"/>
      <c r="F62" s="8"/>
      <c r="G62" s="8"/>
      <c r="H62" s="8"/>
      <c r="I62" s="8"/>
      <c r="J62" s="8"/>
      <c r="K62" s="8"/>
      <c r="L62" s="8"/>
      <c r="M62" s="8"/>
      <c r="N62" s="8"/>
      <c r="O62" s="8"/>
      <c r="P62" s="8"/>
      <c r="Q62" s="8"/>
      <c r="R62" s="356" t="s">
        <v>31</v>
      </c>
      <c r="S62" s="356"/>
      <c r="T62" s="356"/>
      <c r="U62" s="356"/>
      <c r="V62" s="356"/>
      <c r="W62" s="356"/>
      <c r="X62" s="8"/>
      <c r="Y62" s="8"/>
      <c r="Z62" s="8"/>
      <c r="AA62" s="8"/>
      <c r="AB62" s="8"/>
      <c r="AC62" s="8"/>
      <c r="AD62" s="8"/>
      <c r="AE62" s="8"/>
      <c r="AF62" s="8"/>
      <c r="AG62" s="8"/>
      <c r="AH62" s="8"/>
    </row>
    <row r="63" spans="1:34" ht="19.95" customHeight="1" x14ac:dyDescent="0.3">
      <c r="A63" s="8"/>
      <c r="B63" s="7" t="s">
        <v>32</v>
      </c>
      <c r="C63" s="8" t="s">
        <v>20</v>
      </c>
      <c r="D63" s="8" t="s">
        <v>164</v>
      </c>
      <c r="E63" s="8"/>
      <c r="F63" s="8"/>
      <c r="G63" s="8"/>
      <c r="H63" s="8"/>
      <c r="I63" s="8"/>
      <c r="J63" s="8"/>
      <c r="K63" s="8"/>
      <c r="L63" s="8"/>
      <c r="M63" s="8"/>
      <c r="N63" s="8"/>
      <c r="O63" s="8"/>
      <c r="P63" s="8"/>
      <c r="Q63" s="8"/>
      <c r="R63" s="45"/>
      <c r="S63" s="46"/>
      <c r="T63" s="46"/>
      <c r="U63" s="46"/>
      <c r="V63" s="46"/>
      <c r="W63" s="46"/>
      <c r="X63" s="46"/>
      <c r="Y63" s="46"/>
      <c r="Z63" s="47"/>
      <c r="AA63" s="8"/>
      <c r="AB63" s="8"/>
      <c r="AC63" s="8"/>
      <c r="AD63" s="8"/>
      <c r="AE63" s="8"/>
      <c r="AF63" s="8"/>
      <c r="AG63" s="8"/>
      <c r="AH63" s="8"/>
    </row>
    <row r="64" spans="1:34" ht="19.95" customHeight="1" x14ac:dyDescent="0.3">
      <c r="A64" s="8"/>
      <c r="B64" s="7" t="s">
        <v>33</v>
      </c>
      <c r="C64" s="8" t="s">
        <v>20</v>
      </c>
      <c r="D64" s="8" t="s">
        <v>165</v>
      </c>
      <c r="E64" s="8"/>
      <c r="F64" s="8"/>
      <c r="G64" s="8"/>
      <c r="H64" s="8"/>
      <c r="I64" s="8"/>
      <c r="J64" s="8"/>
      <c r="K64" s="8"/>
      <c r="L64" s="8"/>
      <c r="M64" s="8"/>
      <c r="N64" s="8"/>
      <c r="O64" s="8"/>
      <c r="P64" s="8"/>
      <c r="Q64" s="8"/>
      <c r="R64" s="33"/>
      <c r="S64" s="8"/>
      <c r="T64" s="8"/>
      <c r="U64" s="8"/>
      <c r="V64" s="8"/>
      <c r="W64" s="8"/>
      <c r="X64" s="8"/>
      <c r="Y64" s="8"/>
      <c r="Z64" s="34"/>
      <c r="AA64" s="8"/>
      <c r="AB64" s="8"/>
      <c r="AC64" s="8"/>
      <c r="AD64" s="8"/>
      <c r="AE64" s="8"/>
      <c r="AF64" s="8"/>
      <c r="AG64" s="8"/>
      <c r="AH64" s="8"/>
    </row>
    <row r="65" spans="1:34" ht="19.95" customHeight="1" x14ac:dyDescent="0.3">
      <c r="A65" s="8"/>
      <c r="B65" s="7" t="s">
        <v>22</v>
      </c>
      <c r="C65" s="8" t="s">
        <v>20</v>
      </c>
      <c r="D65" s="8" t="s">
        <v>166</v>
      </c>
      <c r="E65" s="8"/>
      <c r="F65" s="8"/>
      <c r="G65" s="8"/>
      <c r="H65" s="8"/>
      <c r="I65" s="8"/>
      <c r="J65" s="8"/>
      <c r="K65" s="8"/>
      <c r="L65" s="8"/>
      <c r="M65" s="8"/>
      <c r="N65" s="37"/>
      <c r="O65" s="37"/>
      <c r="P65" s="37"/>
      <c r="Q65" s="37"/>
      <c r="R65" s="387"/>
      <c r="S65" s="388"/>
      <c r="T65" s="388"/>
      <c r="U65" s="388"/>
      <c r="V65" s="388"/>
      <c r="W65" s="388"/>
      <c r="X65" s="388"/>
      <c r="Y65" s="388"/>
      <c r="Z65" s="34"/>
      <c r="AA65" s="8"/>
      <c r="AB65" s="8"/>
      <c r="AC65" s="8"/>
      <c r="AD65" s="8"/>
      <c r="AE65" s="8"/>
      <c r="AF65" s="8"/>
      <c r="AG65" s="8"/>
      <c r="AH65" s="8"/>
    </row>
    <row r="66" spans="1:34" ht="19.95" customHeight="1" x14ac:dyDescent="0.3">
      <c r="A66" s="8"/>
      <c r="B66" s="7" t="s">
        <v>34</v>
      </c>
      <c r="C66" s="8" t="s">
        <v>20</v>
      </c>
      <c r="D66" s="8" t="s">
        <v>149</v>
      </c>
      <c r="E66" s="8"/>
      <c r="F66" s="8"/>
      <c r="G66" s="8"/>
      <c r="H66" s="8"/>
      <c r="I66" s="8"/>
      <c r="J66" s="8"/>
      <c r="K66" s="8"/>
      <c r="L66" s="8"/>
      <c r="M66" s="8"/>
      <c r="N66" s="8"/>
      <c r="O66" s="8"/>
      <c r="P66" s="8"/>
      <c r="Q66" s="8"/>
      <c r="R66" s="36"/>
      <c r="S66" s="37"/>
      <c r="T66" s="37"/>
      <c r="U66" s="37"/>
      <c r="V66" s="37"/>
      <c r="W66" s="37"/>
      <c r="X66" s="37"/>
      <c r="Y66" s="37"/>
      <c r="Z66" s="34"/>
      <c r="AA66" s="8"/>
      <c r="AB66" s="8"/>
      <c r="AC66" s="8"/>
      <c r="AD66" s="8"/>
      <c r="AE66" s="8"/>
      <c r="AF66" s="8"/>
      <c r="AG66" s="8"/>
      <c r="AH66" s="8"/>
    </row>
    <row r="67" spans="1:34" ht="19.95" customHeight="1" x14ac:dyDescent="0.3">
      <c r="A67" s="8"/>
      <c r="B67" s="7" t="s">
        <v>35</v>
      </c>
      <c r="C67" s="8" t="s">
        <v>20</v>
      </c>
      <c r="D67" s="8" t="s">
        <v>151</v>
      </c>
      <c r="E67" s="8"/>
      <c r="F67" s="8"/>
      <c r="G67" s="8"/>
      <c r="H67" s="8"/>
      <c r="I67" s="8"/>
      <c r="J67" s="8"/>
      <c r="K67" s="8"/>
      <c r="L67" s="8"/>
      <c r="M67" s="8"/>
      <c r="N67" s="8"/>
      <c r="O67" s="8"/>
      <c r="P67" s="8"/>
      <c r="Q67" s="8"/>
      <c r="R67" s="36"/>
      <c r="S67" s="37"/>
      <c r="T67" s="49"/>
      <c r="U67" s="37"/>
      <c r="V67" s="37"/>
      <c r="W67" s="37"/>
      <c r="X67" s="37"/>
      <c r="Y67" s="37"/>
      <c r="Z67" s="50"/>
      <c r="AA67" s="8"/>
      <c r="AB67" s="8"/>
      <c r="AC67" s="8"/>
      <c r="AD67" s="8"/>
      <c r="AE67" s="8"/>
      <c r="AF67" s="8"/>
      <c r="AG67" s="8"/>
      <c r="AH67" s="8"/>
    </row>
    <row r="68" spans="1:34" ht="19.95" customHeight="1" x14ac:dyDescent="0.3">
      <c r="A68" s="8"/>
      <c r="B68" s="7" t="s">
        <v>36</v>
      </c>
      <c r="C68" s="8" t="s">
        <v>20</v>
      </c>
      <c r="D68" s="8" t="s">
        <v>150</v>
      </c>
      <c r="E68" s="8"/>
      <c r="F68" s="8"/>
      <c r="G68" s="8"/>
      <c r="H68" s="8"/>
      <c r="I68" s="8"/>
      <c r="J68" s="8"/>
      <c r="K68" s="8"/>
      <c r="L68" s="8"/>
      <c r="M68" s="8"/>
      <c r="N68" s="8"/>
      <c r="O68" s="8"/>
      <c r="P68" s="8"/>
      <c r="Q68" s="8"/>
      <c r="R68" s="33"/>
      <c r="S68" s="37"/>
      <c r="T68" s="20"/>
      <c r="U68" s="8"/>
      <c r="V68" s="8"/>
      <c r="W68" s="8"/>
      <c r="X68" s="8"/>
      <c r="Y68" s="8"/>
      <c r="Z68" s="34"/>
      <c r="AA68" s="8"/>
      <c r="AB68" s="8"/>
      <c r="AC68" s="8"/>
      <c r="AD68" s="8"/>
      <c r="AE68" s="8"/>
      <c r="AF68" s="8"/>
      <c r="AG68" s="8"/>
      <c r="AH68" s="8"/>
    </row>
    <row r="69" spans="1:34" ht="19.95" customHeight="1" x14ac:dyDescent="0.3">
      <c r="A69" s="8"/>
      <c r="B69" s="7" t="s">
        <v>71</v>
      </c>
      <c r="C69" s="8" t="s">
        <v>105</v>
      </c>
      <c r="D69" s="8" t="s">
        <v>314</v>
      </c>
      <c r="E69" s="8"/>
      <c r="F69" s="8"/>
      <c r="G69" s="8"/>
      <c r="H69" s="8"/>
      <c r="I69" s="8"/>
      <c r="J69" s="8"/>
      <c r="K69" s="8"/>
      <c r="L69" s="8"/>
      <c r="M69" s="8"/>
      <c r="N69" s="8"/>
      <c r="O69" s="8"/>
      <c r="P69" s="8"/>
      <c r="Q69" s="8"/>
      <c r="R69" s="33"/>
      <c r="S69" s="37"/>
      <c r="T69" s="20"/>
      <c r="U69" s="8"/>
      <c r="V69" s="8"/>
      <c r="W69" s="8"/>
      <c r="X69" s="8"/>
      <c r="Y69" s="8"/>
      <c r="Z69" s="34"/>
      <c r="AA69" s="8"/>
      <c r="AB69" s="8"/>
      <c r="AC69" s="8"/>
      <c r="AD69" s="8"/>
      <c r="AE69" s="8"/>
      <c r="AF69" s="8"/>
      <c r="AG69" s="8"/>
      <c r="AH69" s="8"/>
    </row>
    <row r="70" spans="1:34" ht="19.95" customHeight="1" x14ac:dyDescent="0.3">
      <c r="A70" s="8"/>
      <c r="B70" s="7" t="s">
        <v>37</v>
      </c>
      <c r="C70" s="8" t="s">
        <v>20</v>
      </c>
      <c r="D70" s="8" t="s">
        <v>176</v>
      </c>
      <c r="E70" s="8"/>
      <c r="F70" s="8"/>
      <c r="G70" s="8"/>
      <c r="H70" s="8"/>
      <c r="I70" s="8"/>
      <c r="J70" s="8"/>
      <c r="K70" s="18"/>
      <c r="L70" s="8"/>
      <c r="M70" s="8"/>
      <c r="N70" s="8"/>
      <c r="O70" s="8"/>
      <c r="P70" s="8"/>
      <c r="Q70" s="8"/>
      <c r="R70" s="33"/>
      <c r="S70" s="37"/>
      <c r="T70" s="20"/>
      <c r="U70" s="8"/>
      <c r="V70" s="8"/>
      <c r="W70" s="8"/>
      <c r="X70" s="8"/>
      <c r="Y70" s="8"/>
      <c r="Z70" s="34"/>
      <c r="AA70" s="8"/>
      <c r="AB70" s="8"/>
      <c r="AC70" s="8"/>
      <c r="AD70" s="8"/>
      <c r="AE70" s="8"/>
      <c r="AF70" s="8"/>
      <c r="AG70" s="8"/>
      <c r="AH70" s="8"/>
    </row>
    <row r="71" spans="1:34" ht="19.95" customHeight="1" x14ac:dyDescent="0.3">
      <c r="A71" s="8"/>
      <c r="B71" s="7" t="s">
        <v>396</v>
      </c>
      <c r="C71" s="8" t="s">
        <v>105</v>
      </c>
      <c r="D71" s="8" t="s">
        <v>399</v>
      </c>
      <c r="E71" s="8"/>
      <c r="F71" s="8"/>
      <c r="G71" s="8"/>
      <c r="H71" s="8"/>
      <c r="I71" s="8"/>
      <c r="J71" s="8"/>
      <c r="K71" s="8"/>
      <c r="L71" s="8"/>
      <c r="M71" s="8"/>
      <c r="N71" s="8"/>
      <c r="O71" s="8"/>
      <c r="P71" s="8"/>
      <c r="Q71" s="8"/>
      <c r="R71" s="33"/>
      <c r="S71" s="37"/>
      <c r="T71" s="20"/>
      <c r="U71" s="8"/>
      <c r="V71" s="8"/>
      <c r="W71" s="8"/>
      <c r="X71" s="8"/>
      <c r="Y71" s="8"/>
      <c r="Z71" s="34"/>
      <c r="AA71" s="8"/>
      <c r="AB71" s="8"/>
      <c r="AC71" s="8"/>
      <c r="AD71" s="8"/>
      <c r="AE71" s="8"/>
      <c r="AF71" s="8"/>
      <c r="AG71" s="8"/>
      <c r="AH71" s="8"/>
    </row>
    <row r="72" spans="1:34" ht="19.95" customHeight="1" x14ac:dyDescent="0.3">
      <c r="A72" s="8"/>
      <c r="B72" s="7" t="s">
        <v>38</v>
      </c>
      <c r="C72" s="8" t="s">
        <v>20</v>
      </c>
      <c r="D72" s="8" t="s">
        <v>355</v>
      </c>
      <c r="E72" s="8"/>
      <c r="F72" s="8"/>
      <c r="G72" s="8"/>
      <c r="H72" s="8"/>
      <c r="I72" s="8"/>
      <c r="J72" s="8"/>
      <c r="K72" s="18"/>
      <c r="L72" s="8"/>
      <c r="M72" s="8"/>
      <c r="N72" s="8"/>
      <c r="O72" s="8"/>
      <c r="P72" s="8"/>
      <c r="Q72" s="8"/>
      <c r="R72" s="33"/>
      <c r="S72" s="37"/>
      <c r="T72" s="20"/>
      <c r="U72" s="8"/>
      <c r="V72" s="8"/>
      <c r="W72" s="8"/>
      <c r="X72" s="8"/>
      <c r="Y72" s="8"/>
      <c r="Z72" s="34"/>
      <c r="AA72" s="8"/>
      <c r="AB72" s="8"/>
      <c r="AC72" s="8"/>
      <c r="AD72" s="8"/>
      <c r="AE72" s="8"/>
      <c r="AF72" s="8"/>
      <c r="AG72" s="8"/>
      <c r="AH72" s="8"/>
    </row>
    <row r="73" spans="1:34" ht="19.95" customHeight="1" x14ac:dyDescent="0.3">
      <c r="A73" s="8"/>
      <c r="B73" s="7" t="s">
        <v>39</v>
      </c>
      <c r="C73" s="8" t="s">
        <v>20</v>
      </c>
      <c r="D73" s="8" t="s">
        <v>40</v>
      </c>
      <c r="E73" s="8"/>
      <c r="F73" s="8"/>
      <c r="G73" s="8"/>
      <c r="H73" s="8"/>
      <c r="I73" s="8"/>
      <c r="J73" s="8"/>
      <c r="K73" s="8"/>
      <c r="L73" s="8"/>
      <c r="M73" s="8"/>
      <c r="N73" s="8"/>
      <c r="O73" s="8"/>
      <c r="P73" s="8"/>
      <c r="Q73" s="8"/>
      <c r="R73" s="33"/>
      <c r="S73" s="8"/>
      <c r="T73" s="8"/>
      <c r="U73" s="8"/>
      <c r="V73" s="8"/>
      <c r="W73" s="8"/>
      <c r="X73" s="8"/>
      <c r="Y73" s="8"/>
      <c r="Z73" s="34"/>
      <c r="AA73" s="8"/>
      <c r="AB73" s="8"/>
      <c r="AC73" s="8"/>
      <c r="AD73" s="8"/>
      <c r="AE73" s="8"/>
      <c r="AF73" s="8"/>
      <c r="AG73" s="8"/>
      <c r="AH73" s="8"/>
    </row>
    <row r="74" spans="1:34" ht="19.95" customHeight="1" thickBot="1" x14ac:dyDescent="0.35">
      <c r="A74" s="8"/>
      <c r="B74" s="7" t="s">
        <v>41</v>
      </c>
      <c r="C74" s="8" t="s">
        <v>20</v>
      </c>
      <c r="D74" s="8" t="s">
        <v>152</v>
      </c>
      <c r="E74" s="8"/>
      <c r="F74" s="8"/>
      <c r="G74" s="8"/>
      <c r="H74" s="8"/>
      <c r="I74" s="8"/>
      <c r="J74" s="8"/>
      <c r="K74" s="8"/>
      <c r="L74" s="8"/>
      <c r="M74" s="8"/>
      <c r="N74" s="8"/>
      <c r="O74" s="8"/>
      <c r="P74" s="8"/>
      <c r="Q74" s="8"/>
      <c r="R74" s="396"/>
      <c r="S74" s="397"/>
      <c r="T74" s="397"/>
      <c r="U74" s="397"/>
      <c r="V74" s="397"/>
      <c r="W74" s="397"/>
      <c r="X74" s="397"/>
      <c r="Y74" s="397"/>
      <c r="Z74" s="43"/>
      <c r="AA74" s="8"/>
      <c r="AB74" s="8"/>
      <c r="AC74" s="8"/>
      <c r="AD74" s="8"/>
      <c r="AE74" s="8"/>
      <c r="AF74" s="8"/>
      <c r="AG74" s="8"/>
      <c r="AH74" s="8"/>
    </row>
    <row r="75" spans="1:34" ht="19.95" customHeight="1" x14ac:dyDescent="0.3">
      <c r="A75" s="8"/>
      <c r="B75" s="7" t="s">
        <v>42</v>
      </c>
      <c r="C75" s="8" t="s">
        <v>20</v>
      </c>
      <c r="D75" s="8" t="s">
        <v>167</v>
      </c>
      <c r="E75" s="8"/>
      <c r="F75" s="8"/>
      <c r="G75" s="8"/>
      <c r="H75" s="8"/>
      <c r="I75" s="8"/>
      <c r="J75" s="8"/>
      <c r="K75" s="8"/>
      <c r="L75" s="8"/>
      <c r="M75" s="8"/>
      <c r="N75" s="8"/>
      <c r="O75" s="8"/>
      <c r="P75" s="8"/>
      <c r="Q75" s="8"/>
      <c r="R75" s="332" t="s">
        <v>349</v>
      </c>
      <c r="S75" s="332"/>
      <c r="T75" s="332"/>
      <c r="U75" s="332"/>
      <c r="V75" s="332"/>
      <c r="W75" s="332"/>
      <c r="X75" s="332"/>
      <c r="Y75" s="332"/>
      <c r="Z75" s="332"/>
      <c r="AA75" s="8"/>
      <c r="AB75" s="8"/>
      <c r="AC75" s="8"/>
      <c r="AD75" s="8"/>
      <c r="AE75" s="8"/>
      <c r="AF75" s="8"/>
      <c r="AG75" s="8"/>
      <c r="AH75" s="8"/>
    </row>
    <row r="76" spans="1:34" ht="19.95" customHeight="1" x14ac:dyDescent="0.3">
      <c r="A76" s="8"/>
      <c r="B76" s="7" t="s">
        <v>141</v>
      </c>
      <c r="C76" s="8" t="s">
        <v>20</v>
      </c>
      <c r="D76" s="8" t="s">
        <v>123</v>
      </c>
      <c r="E76" s="8"/>
      <c r="F76" s="8"/>
      <c r="G76" s="8"/>
      <c r="H76" s="3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1:34" ht="19.95" customHeight="1" thickBot="1" x14ac:dyDescent="0.35">
      <c r="A77" s="8"/>
      <c r="B77" s="7"/>
      <c r="C77" s="8"/>
      <c r="D77" s="8"/>
      <c r="E77" s="8"/>
      <c r="F77" s="8"/>
      <c r="G77" s="8"/>
      <c r="H77" s="8"/>
      <c r="I77" s="8"/>
      <c r="J77" s="8"/>
      <c r="L77" s="8"/>
      <c r="M77" s="8"/>
      <c r="N77" s="8"/>
      <c r="O77" s="8"/>
      <c r="P77" s="8"/>
      <c r="Q77" s="8"/>
      <c r="R77" s="356" t="s">
        <v>44</v>
      </c>
      <c r="S77" s="356"/>
      <c r="T77" s="356"/>
      <c r="U77" s="356"/>
      <c r="V77" s="356"/>
      <c r="W77" s="356"/>
      <c r="X77" s="356"/>
      <c r="Y77" s="356"/>
      <c r="Z77" s="8"/>
      <c r="AA77" s="8"/>
      <c r="AB77" s="8"/>
      <c r="AC77" s="8"/>
      <c r="AD77" s="8"/>
      <c r="AE77" s="8"/>
      <c r="AF77" s="8"/>
      <c r="AG77" s="8"/>
      <c r="AH77" s="8"/>
    </row>
    <row r="78" spans="1:34" ht="19.95" customHeight="1" thickBot="1" x14ac:dyDescent="0.35">
      <c r="A78" s="8"/>
      <c r="B78" s="7"/>
      <c r="C78" s="8"/>
      <c r="D78" s="373" t="s">
        <v>283</v>
      </c>
      <c r="E78" s="342"/>
      <c r="F78" s="40" t="s">
        <v>42</v>
      </c>
      <c r="G78" s="40" t="s">
        <v>22</v>
      </c>
      <c r="H78" s="40" t="s">
        <v>41</v>
      </c>
      <c r="I78" s="40" t="s">
        <v>141</v>
      </c>
      <c r="J78" s="40" t="s">
        <v>39</v>
      </c>
      <c r="K78" s="8"/>
      <c r="L78" s="8"/>
      <c r="M78" s="8"/>
      <c r="N78" s="8"/>
      <c r="O78" s="8"/>
      <c r="P78" s="8"/>
      <c r="Q78" s="8"/>
      <c r="R78" s="398" t="s">
        <v>280</v>
      </c>
      <c r="S78" s="399"/>
      <c r="T78" s="51" t="s">
        <v>279</v>
      </c>
      <c r="U78" s="399" t="s">
        <v>45</v>
      </c>
      <c r="V78" s="399"/>
      <c r="W78" s="399"/>
      <c r="X78" s="399"/>
      <c r="Y78" s="400"/>
      <c r="Z78" s="8"/>
      <c r="AA78" s="8"/>
      <c r="AB78" s="8"/>
      <c r="AC78" s="8"/>
      <c r="AD78" s="8"/>
      <c r="AE78" s="8"/>
      <c r="AF78" s="8"/>
      <c r="AG78" s="8"/>
      <c r="AH78" s="8"/>
    </row>
    <row r="79" spans="1:34" ht="19.95" customHeight="1" x14ac:dyDescent="0.3">
      <c r="A79" s="8"/>
      <c r="B79" s="7"/>
      <c r="C79" s="8"/>
      <c r="D79" s="377" t="s">
        <v>26</v>
      </c>
      <c r="E79" s="378"/>
      <c r="F79" s="121"/>
      <c r="G79" s="134"/>
      <c r="H79" s="39">
        <f>SQRT(32.2*G79*F79)</f>
        <v>0</v>
      </c>
      <c r="I79" s="121"/>
      <c r="J79" s="39">
        <f>IF(I79=0,1,IF(H79/I79&lt;0.5,0.59,IF(H79/I79&gt;2,0.69,0.65)))</f>
        <v>1</v>
      </c>
      <c r="K79" s="20"/>
      <c r="L79" s="20"/>
      <c r="M79" s="8"/>
      <c r="N79" s="8"/>
      <c r="O79" s="8"/>
      <c r="P79" s="8"/>
      <c r="Q79" s="8"/>
      <c r="R79" s="401" t="s">
        <v>274</v>
      </c>
      <c r="S79" s="402"/>
      <c r="T79" s="52">
        <v>0.59</v>
      </c>
      <c r="U79" s="403" t="s">
        <v>47</v>
      </c>
      <c r="V79" s="403"/>
      <c r="W79" s="403"/>
      <c r="X79" s="403"/>
      <c r="Y79" s="404"/>
      <c r="Z79" s="8"/>
      <c r="AA79" s="8"/>
      <c r="AB79" s="8"/>
      <c r="AC79" s="8"/>
      <c r="AD79" s="8"/>
      <c r="AE79" s="8"/>
      <c r="AF79" s="8"/>
      <c r="AG79" s="8"/>
      <c r="AH79" s="8"/>
    </row>
    <row r="80" spans="1:34" ht="19.95" customHeight="1" x14ac:dyDescent="0.3">
      <c r="A80" s="8"/>
      <c r="B80" s="7"/>
      <c r="C80" s="8"/>
      <c r="D80" s="377" t="s">
        <v>27</v>
      </c>
      <c r="E80" s="378"/>
      <c r="F80" s="121"/>
      <c r="G80" s="134"/>
      <c r="H80" s="39">
        <f>SQRT(32.2*G80*F80)</f>
        <v>0</v>
      </c>
      <c r="I80" s="121"/>
      <c r="J80" s="39">
        <f t="shared" ref="J80:J81" si="2">IF(I80=0,1,IF(H80/I80&lt;0.5,0.59,IF(H80/I80&gt;2,0.69,0.65)))</f>
        <v>1</v>
      </c>
      <c r="K80" s="20"/>
      <c r="L80" s="20"/>
      <c r="M80" s="8"/>
      <c r="N80" s="8"/>
      <c r="O80" s="8"/>
      <c r="P80" s="8"/>
      <c r="Q80" s="8"/>
      <c r="R80" s="333" t="s">
        <v>48</v>
      </c>
      <c r="S80" s="390"/>
      <c r="T80" s="23">
        <v>0.65</v>
      </c>
      <c r="U80" s="334" t="s">
        <v>49</v>
      </c>
      <c r="V80" s="334"/>
      <c r="W80" s="334"/>
      <c r="X80" s="334"/>
      <c r="Y80" s="391"/>
      <c r="Z80" s="8"/>
      <c r="AA80" s="8"/>
      <c r="AB80" s="8"/>
      <c r="AC80" s="8"/>
      <c r="AD80" s="8"/>
      <c r="AE80" s="8"/>
      <c r="AF80" s="8"/>
      <c r="AG80" s="8"/>
      <c r="AH80" s="8"/>
    </row>
    <row r="81" spans="1:34" ht="19.95" customHeight="1" thickBot="1" x14ac:dyDescent="0.35">
      <c r="A81" s="8"/>
      <c r="B81" s="7"/>
      <c r="C81" s="8"/>
      <c r="D81" s="377" t="s">
        <v>28</v>
      </c>
      <c r="E81" s="378"/>
      <c r="F81" s="121"/>
      <c r="G81" s="134"/>
      <c r="H81" s="39">
        <f>SQRT(32.2*G81*F81)</f>
        <v>0</v>
      </c>
      <c r="I81" s="121"/>
      <c r="J81" s="39">
        <f t="shared" si="2"/>
        <v>1</v>
      </c>
      <c r="K81" s="20"/>
      <c r="L81" s="20"/>
      <c r="M81" s="8"/>
      <c r="N81" s="8"/>
      <c r="O81" s="8"/>
      <c r="P81" s="8"/>
      <c r="Q81" s="8"/>
      <c r="R81" s="335" t="s">
        <v>275</v>
      </c>
      <c r="S81" s="392"/>
      <c r="T81" s="54">
        <v>0.69</v>
      </c>
      <c r="U81" s="336" t="s">
        <v>51</v>
      </c>
      <c r="V81" s="336"/>
      <c r="W81" s="336"/>
      <c r="X81" s="336"/>
      <c r="Y81" s="393"/>
      <c r="Z81" s="8"/>
      <c r="AA81" s="8"/>
      <c r="AB81" s="8"/>
      <c r="AC81" s="8"/>
      <c r="AD81" s="8"/>
      <c r="AE81" s="8"/>
      <c r="AF81" s="8"/>
      <c r="AG81" s="8"/>
      <c r="AH81" s="8"/>
    </row>
    <row r="82" spans="1:34" ht="19.95" customHeight="1" x14ac:dyDescent="0.3">
      <c r="A82" s="8"/>
      <c r="B82" s="7"/>
      <c r="C82" s="8"/>
      <c r="D82" s="8"/>
      <c r="E82" s="8"/>
      <c r="F82" s="20"/>
      <c r="G82" s="20"/>
      <c r="H82" s="20"/>
      <c r="I82" s="20"/>
      <c r="J82" s="20"/>
      <c r="K82" s="20"/>
      <c r="L82" s="20"/>
      <c r="M82" s="8"/>
      <c r="N82" s="8"/>
      <c r="O82" s="8"/>
      <c r="P82" s="8"/>
      <c r="Q82" s="8"/>
      <c r="R82" s="408" t="s">
        <v>248</v>
      </c>
      <c r="S82" s="408"/>
      <c r="T82" s="408"/>
      <c r="U82" s="408"/>
      <c r="V82" s="408"/>
      <c r="W82" s="408"/>
      <c r="X82" s="408"/>
      <c r="Y82" s="408"/>
      <c r="Z82" s="8"/>
      <c r="AA82" s="8"/>
      <c r="AB82" s="8"/>
      <c r="AC82" s="8"/>
      <c r="AD82" s="8"/>
      <c r="AE82" s="8"/>
      <c r="AF82" s="8"/>
      <c r="AG82" s="8"/>
      <c r="AH82" s="8"/>
    </row>
    <row r="83" spans="1:34" s="169" customFormat="1" ht="30.75" customHeight="1" x14ac:dyDescent="0.3">
      <c r="A83" s="25"/>
      <c r="B83" s="77"/>
      <c r="C83" s="25"/>
      <c r="D83" s="394" t="s">
        <v>283</v>
      </c>
      <c r="E83" s="395"/>
      <c r="F83" s="168" t="s">
        <v>35</v>
      </c>
      <c r="G83" s="168" t="s">
        <v>36</v>
      </c>
      <c r="H83" s="168" t="s">
        <v>71</v>
      </c>
      <c r="I83" s="168" t="s">
        <v>223</v>
      </c>
      <c r="J83" s="198" t="s">
        <v>393</v>
      </c>
      <c r="K83" s="168" t="s">
        <v>37</v>
      </c>
      <c r="L83" s="168" t="s">
        <v>396</v>
      </c>
      <c r="M83" s="168" t="s">
        <v>38</v>
      </c>
      <c r="N83" s="25"/>
      <c r="O83" s="25"/>
      <c r="P83" s="25"/>
      <c r="Q83" s="25"/>
      <c r="R83" s="409" t="s">
        <v>171</v>
      </c>
      <c r="S83" s="409"/>
      <c r="T83" s="409"/>
      <c r="U83" s="409"/>
      <c r="V83" s="409"/>
      <c r="W83" s="409"/>
      <c r="X83" s="409"/>
      <c r="Y83" s="409"/>
      <c r="Z83" s="25"/>
      <c r="AA83" s="25"/>
      <c r="AB83" s="25"/>
      <c r="AC83" s="25"/>
      <c r="AD83" s="25"/>
      <c r="AE83" s="25"/>
      <c r="AF83" s="25"/>
      <c r="AG83" s="25"/>
      <c r="AH83" s="25"/>
    </row>
    <row r="84" spans="1:34" ht="19.95" customHeight="1" x14ac:dyDescent="0.3">
      <c r="A84" s="8"/>
      <c r="B84" s="7"/>
      <c r="C84" s="8"/>
      <c r="D84" s="377" t="s">
        <v>26</v>
      </c>
      <c r="E84" s="378"/>
      <c r="F84" s="121"/>
      <c r="G84" s="121"/>
      <c r="H84" s="179"/>
      <c r="I84" s="179"/>
      <c r="J84" s="199">
        <f>H84*I84</f>
        <v>0</v>
      </c>
      <c r="K84" s="131"/>
      <c r="L84" s="189"/>
      <c r="M84" s="189"/>
      <c r="N84" s="8"/>
      <c r="O84" s="8"/>
      <c r="P84" s="8"/>
      <c r="Q84" s="8"/>
      <c r="R84" s="343" t="s">
        <v>340</v>
      </c>
      <c r="S84" s="343"/>
      <c r="T84" s="343"/>
      <c r="U84" s="343"/>
      <c r="V84" s="343"/>
      <c r="W84" s="343"/>
      <c r="X84" s="343"/>
      <c r="Y84" s="343"/>
      <c r="Z84" s="8"/>
      <c r="AA84" s="8"/>
      <c r="AB84" s="8"/>
      <c r="AC84" s="8"/>
      <c r="AD84" s="8"/>
      <c r="AE84" s="8"/>
      <c r="AF84" s="8"/>
      <c r="AG84" s="8"/>
      <c r="AH84" s="8"/>
    </row>
    <row r="85" spans="1:34" ht="19.95" customHeight="1" x14ac:dyDescent="0.3">
      <c r="A85" s="8"/>
      <c r="B85" s="7"/>
      <c r="C85" s="8"/>
      <c r="D85" s="377" t="s">
        <v>27</v>
      </c>
      <c r="E85" s="378"/>
      <c r="F85" s="121"/>
      <c r="G85" s="121"/>
      <c r="H85" s="179"/>
      <c r="I85" s="179"/>
      <c r="J85" s="199">
        <f>H85*I85</f>
        <v>0</v>
      </c>
      <c r="K85" s="131"/>
      <c r="L85" s="189"/>
      <c r="M85" s="189"/>
      <c r="N85" s="8"/>
      <c r="O85" s="8"/>
      <c r="P85" s="8"/>
      <c r="Q85" s="8"/>
      <c r="R85" s="57"/>
      <c r="S85" s="57"/>
      <c r="T85" s="57"/>
      <c r="U85" s="57"/>
      <c r="V85" s="57"/>
      <c r="W85" s="57"/>
      <c r="X85" s="8"/>
      <c r="Y85" s="8"/>
      <c r="Z85" s="8"/>
      <c r="AA85" s="8"/>
      <c r="AB85" s="8"/>
      <c r="AC85" s="8"/>
      <c r="AD85" s="8"/>
      <c r="AE85" s="8"/>
      <c r="AF85" s="8"/>
      <c r="AG85" s="8"/>
      <c r="AH85" s="8"/>
    </row>
    <row r="86" spans="1:34" ht="19.95" customHeight="1" x14ac:dyDescent="0.3">
      <c r="A86" s="8"/>
      <c r="B86" s="7"/>
      <c r="C86" s="8"/>
      <c r="D86" s="377" t="s">
        <v>28</v>
      </c>
      <c r="E86" s="378"/>
      <c r="F86" s="121"/>
      <c r="G86" s="121"/>
      <c r="H86" s="179"/>
      <c r="I86" s="179"/>
      <c r="J86" s="199">
        <f>H86*I86</f>
        <v>0</v>
      </c>
      <c r="K86" s="131"/>
      <c r="L86" s="189"/>
      <c r="M86" s="189"/>
      <c r="N86" s="8"/>
      <c r="O86" s="8"/>
      <c r="P86" s="8"/>
      <c r="Q86" s="8"/>
      <c r="R86" s="57"/>
      <c r="S86" s="57"/>
      <c r="T86" s="57"/>
      <c r="U86" s="57"/>
      <c r="V86" s="57"/>
      <c r="W86" s="57"/>
      <c r="X86" s="8"/>
      <c r="Y86" s="8"/>
      <c r="Z86" s="8"/>
      <c r="AA86" s="8"/>
      <c r="AB86" s="8"/>
      <c r="AC86" s="8"/>
      <c r="AD86" s="8"/>
      <c r="AE86" s="8"/>
      <c r="AF86" s="8"/>
      <c r="AG86" s="8"/>
      <c r="AH86" s="8"/>
    </row>
    <row r="87" spans="1:34" s="8" customFormat="1" ht="19.95" customHeight="1" x14ac:dyDescent="0.3">
      <c r="B87" s="7"/>
      <c r="D87" s="405" t="s">
        <v>394</v>
      </c>
      <c r="E87" s="405"/>
      <c r="F87" s="405"/>
      <c r="G87" s="405"/>
      <c r="H87" s="405"/>
      <c r="I87" s="405"/>
      <c r="J87" s="405"/>
      <c r="K87" s="405"/>
      <c r="L87" s="405"/>
      <c r="R87" s="57"/>
      <c r="S87" s="57"/>
      <c r="T87" s="57"/>
      <c r="U87" s="57"/>
      <c r="V87" s="57"/>
      <c r="W87" s="57"/>
    </row>
    <row r="88" spans="1:34" ht="27.75" customHeight="1" x14ac:dyDescent="0.3">
      <c r="A88" s="8"/>
      <c r="B88" s="7"/>
      <c r="C88" s="8"/>
      <c r="D88" s="406"/>
      <c r="E88" s="406"/>
      <c r="F88" s="406"/>
      <c r="G88" s="406"/>
      <c r="H88" s="406"/>
      <c r="I88" s="406"/>
      <c r="J88" s="406"/>
      <c r="K88" s="406"/>
      <c r="L88" s="406"/>
      <c r="M88" s="8"/>
      <c r="N88" s="8"/>
      <c r="O88" s="8"/>
      <c r="P88" s="8"/>
      <c r="Q88" s="8"/>
      <c r="R88" s="8"/>
      <c r="S88" s="8"/>
      <c r="T88" s="8"/>
      <c r="U88" s="8"/>
      <c r="V88" s="8"/>
      <c r="W88" s="8"/>
      <c r="X88" s="8"/>
      <c r="Y88" s="8"/>
      <c r="Z88" s="8"/>
      <c r="AA88" s="8"/>
      <c r="AB88" s="8"/>
      <c r="AC88" s="8"/>
      <c r="AD88" s="8"/>
      <c r="AE88" s="8"/>
      <c r="AF88" s="8"/>
      <c r="AG88" s="8"/>
      <c r="AH88" s="8"/>
    </row>
    <row r="89" spans="1:34" ht="19.95" customHeight="1" x14ac:dyDescent="0.3">
      <c r="A89" s="8"/>
      <c r="B89" s="7"/>
      <c r="C89" s="8"/>
      <c r="D89" s="373" t="s">
        <v>283</v>
      </c>
      <c r="E89" s="342"/>
      <c r="F89" s="40" t="s">
        <v>33</v>
      </c>
      <c r="G89" s="58" t="s">
        <v>34</v>
      </c>
      <c r="H89" s="40" t="s">
        <v>32</v>
      </c>
      <c r="I89" s="61"/>
      <c r="J89" s="20"/>
      <c r="K89" s="20"/>
      <c r="L89" s="20"/>
      <c r="M89" s="8"/>
      <c r="N89" s="8"/>
      <c r="O89" s="8"/>
      <c r="P89" s="8"/>
      <c r="Q89" s="8"/>
      <c r="R89" s="8"/>
      <c r="S89" s="8"/>
      <c r="T89" s="8"/>
      <c r="U89" s="8"/>
      <c r="V89" s="8"/>
      <c r="W89" s="8"/>
      <c r="X89" s="8"/>
      <c r="Y89" s="8"/>
      <c r="Z89" s="8"/>
      <c r="AA89" s="8"/>
      <c r="AB89" s="8"/>
      <c r="AC89" s="8"/>
      <c r="AD89" s="8"/>
      <c r="AE89" s="8"/>
      <c r="AF89" s="8"/>
      <c r="AG89" s="8"/>
      <c r="AH89" s="8"/>
    </row>
    <row r="90" spans="1:34" ht="19.95" customHeight="1" x14ac:dyDescent="0.3">
      <c r="A90" s="8"/>
      <c r="B90" s="7"/>
      <c r="C90" s="8"/>
      <c r="D90" s="377" t="s">
        <v>26</v>
      </c>
      <c r="E90" s="378"/>
      <c r="F90" s="134"/>
      <c r="G90" s="138">
        <f>IF(G84=0,0,G79*((G84/F84)^(6/7))*((K84/M84)^J79))</f>
        <v>0</v>
      </c>
      <c r="H90" s="129" t="str">
        <f>IF(ISBLANK(F90),"",CEILING(G90-F90,0.5))</f>
        <v/>
      </c>
      <c r="I90" s="61"/>
      <c r="J90" s="20"/>
      <c r="K90" s="20"/>
      <c r="L90" s="20"/>
      <c r="M90" s="8"/>
      <c r="N90" s="8"/>
      <c r="O90" s="8"/>
      <c r="P90" s="8"/>
      <c r="Q90" s="8"/>
      <c r="R90" s="8"/>
      <c r="S90" s="8"/>
      <c r="T90" s="8"/>
      <c r="U90" s="8"/>
      <c r="V90" s="8"/>
      <c r="W90" s="8"/>
      <c r="X90" s="8"/>
      <c r="Y90" s="8"/>
      <c r="Z90" s="8"/>
      <c r="AA90" s="8"/>
      <c r="AB90" s="8"/>
      <c r="AC90" s="8"/>
      <c r="AD90" s="8"/>
      <c r="AE90" s="8"/>
      <c r="AF90" s="8"/>
      <c r="AG90" s="8"/>
      <c r="AH90" s="8"/>
    </row>
    <row r="91" spans="1:34" ht="19.95" customHeight="1" x14ac:dyDescent="0.3">
      <c r="A91" s="8"/>
      <c r="B91" s="7"/>
      <c r="C91" s="8"/>
      <c r="D91" s="377" t="s">
        <v>27</v>
      </c>
      <c r="E91" s="378"/>
      <c r="F91" s="134"/>
      <c r="G91" s="138">
        <f>IF(G85=0,0,G80*((G85/F85)^(6/7))*((K85/M85)^J80))</f>
        <v>0</v>
      </c>
      <c r="H91" s="129" t="str">
        <f t="shared" ref="H91:H92" si="3">IF(ISBLANK(F91),"",CEILING(G91-F91,0.5))</f>
        <v/>
      </c>
      <c r="I91" s="61"/>
      <c r="J91" s="20"/>
      <c r="K91" s="20"/>
      <c r="L91" s="20"/>
      <c r="M91" s="8"/>
      <c r="N91" s="8"/>
      <c r="O91" s="8"/>
      <c r="P91" s="8"/>
      <c r="Q91" s="8"/>
      <c r="R91" s="8"/>
      <c r="S91" s="8"/>
      <c r="T91" s="8"/>
      <c r="U91" s="8"/>
      <c r="V91" s="8"/>
      <c r="W91" s="8"/>
      <c r="X91" s="8"/>
      <c r="Y91" s="8"/>
      <c r="Z91" s="8"/>
      <c r="AA91" s="8"/>
      <c r="AB91" s="8"/>
      <c r="AC91" s="8"/>
      <c r="AD91" s="8"/>
      <c r="AE91" s="8"/>
      <c r="AF91" s="8"/>
      <c r="AG91" s="8"/>
      <c r="AH91" s="8"/>
    </row>
    <row r="92" spans="1:34" ht="19.95" customHeight="1" x14ac:dyDescent="0.3">
      <c r="A92" s="8"/>
      <c r="B92" s="7"/>
      <c r="C92" s="8"/>
      <c r="D92" s="377" t="s">
        <v>28</v>
      </c>
      <c r="E92" s="378"/>
      <c r="F92" s="134"/>
      <c r="G92" s="138">
        <f>IF(G86=0,0,G81*((G86/F86)^(6/7))*((K86/M86)^J81))</f>
        <v>0</v>
      </c>
      <c r="H92" s="129" t="str">
        <f t="shared" si="3"/>
        <v/>
      </c>
      <c r="I92" s="61"/>
      <c r="J92" s="20"/>
      <c r="K92" s="20"/>
      <c r="L92" s="20"/>
      <c r="M92" s="8"/>
      <c r="N92" s="8"/>
      <c r="O92" s="8"/>
      <c r="P92" s="8"/>
      <c r="Q92" s="8"/>
      <c r="R92" s="8"/>
      <c r="S92" s="8"/>
      <c r="T92" s="8"/>
      <c r="U92" s="8"/>
      <c r="V92" s="8"/>
      <c r="W92" s="8"/>
      <c r="X92" s="8"/>
      <c r="Y92" s="8"/>
      <c r="Z92" s="8"/>
      <c r="AA92" s="8"/>
      <c r="AB92" s="8"/>
      <c r="AC92" s="8"/>
      <c r="AD92" s="8"/>
      <c r="AE92" s="8"/>
      <c r="AF92" s="8"/>
      <c r="AG92" s="8"/>
      <c r="AH92" s="8"/>
    </row>
    <row r="93" spans="1:34" ht="19.95" customHeight="1" x14ac:dyDescent="0.3">
      <c r="A93" s="8"/>
      <c r="B93" s="7"/>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row>
    <row r="94" spans="1:34" ht="19.95" customHeight="1" x14ac:dyDescent="0.3">
      <c r="A94" s="8"/>
      <c r="B94" s="22" t="s">
        <v>52</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row>
    <row r="95" spans="1:34" ht="19.95" customHeight="1" x14ac:dyDescent="0.3">
      <c r="A95" s="8"/>
      <c r="B95" s="7"/>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row>
    <row r="96" spans="1:34" ht="19.95" customHeight="1" x14ac:dyDescent="0.3">
      <c r="A96" s="8"/>
      <c r="B96" s="7"/>
      <c r="C96" s="8"/>
      <c r="D96" s="8"/>
      <c r="E96" s="8"/>
      <c r="F96" s="8"/>
      <c r="G96" s="8"/>
      <c r="H96" s="8"/>
      <c r="I96" s="8"/>
      <c r="J96" s="8"/>
      <c r="K96" s="8"/>
      <c r="L96" s="8"/>
      <c r="M96" s="8"/>
      <c r="N96" s="8"/>
      <c r="O96" s="8"/>
      <c r="P96" s="8"/>
      <c r="Q96" s="8"/>
      <c r="R96" s="388"/>
      <c r="S96" s="388"/>
      <c r="T96" s="388"/>
      <c r="U96" s="388"/>
      <c r="V96" s="388"/>
      <c r="W96" s="388"/>
      <c r="X96" s="388"/>
      <c r="Y96" s="8"/>
      <c r="Z96" s="8"/>
      <c r="AA96" s="8"/>
      <c r="AB96" s="8"/>
      <c r="AC96" s="8"/>
      <c r="AD96" s="8"/>
      <c r="AE96" s="8"/>
      <c r="AF96" s="8"/>
      <c r="AG96" s="8"/>
      <c r="AH96" s="8"/>
    </row>
    <row r="97" spans="1:34" ht="19.95" customHeight="1" thickBot="1" x14ac:dyDescent="0.35">
      <c r="A97" s="8"/>
      <c r="B97" s="7"/>
      <c r="C97" s="8"/>
      <c r="D97" s="8"/>
      <c r="E97" s="8"/>
      <c r="F97" s="8"/>
      <c r="G97" s="8"/>
      <c r="H97" s="8"/>
      <c r="I97" s="8"/>
      <c r="J97" s="8"/>
      <c r="K97" s="8"/>
      <c r="L97" s="8"/>
      <c r="M97" s="8"/>
      <c r="N97" s="8"/>
      <c r="O97" s="8"/>
      <c r="P97" s="8"/>
      <c r="Q97" s="8"/>
      <c r="R97" s="356" t="s">
        <v>53</v>
      </c>
      <c r="S97" s="356"/>
      <c r="T97" s="356"/>
      <c r="U97" s="356"/>
      <c r="V97" s="356"/>
      <c r="W97" s="356"/>
      <c r="X97" s="8"/>
      <c r="Y97" s="8"/>
      <c r="Z97" s="8"/>
      <c r="AA97" s="8"/>
      <c r="AB97" s="8"/>
      <c r="AC97" s="8"/>
      <c r="AD97" s="8"/>
      <c r="AE97" s="8"/>
      <c r="AF97" s="8"/>
      <c r="AG97" s="8"/>
      <c r="AH97" s="8"/>
    </row>
    <row r="98" spans="1:34" ht="19.95" customHeight="1" x14ac:dyDescent="0.3">
      <c r="A98" s="8"/>
      <c r="B98" s="7" t="s">
        <v>32</v>
      </c>
      <c r="C98" s="8" t="s">
        <v>20</v>
      </c>
      <c r="D98" s="8" t="s">
        <v>164</v>
      </c>
      <c r="E98" s="8"/>
      <c r="F98" s="8"/>
      <c r="G98" s="8"/>
      <c r="H98" s="8"/>
      <c r="I98" s="8"/>
      <c r="J98" s="8"/>
      <c r="K98" s="8"/>
      <c r="L98" s="8"/>
      <c r="M98" s="8"/>
      <c r="N98" s="8"/>
      <c r="O98" s="8"/>
      <c r="P98" s="8"/>
      <c r="Q98" s="8"/>
      <c r="R98" s="45"/>
      <c r="S98" s="46"/>
      <c r="T98" s="46"/>
      <c r="U98" s="46"/>
      <c r="V98" s="46"/>
      <c r="W98" s="46"/>
      <c r="X98" s="46"/>
      <c r="Y98" s="46"/>
      <c r="Z98" s="47"/>
      <c r="AA98" s="8"/>
      <c r="AB98" s="8"/>
      <c r="AC98" s="8"/>
      <c r="AD98" s="8"/>
      <c r="AE98" s="8"/>
      <c r="AF98" s="8"/>
      <c r="AG98" s="8"/>
      <c r="AH98" s="8"/>
    </row>
    <row r="99" spans="1:34" ht="19.95" customHeight="1" x14ac:dyDescent="0.3">
      <c r="A99" s="8"/>
      <c r="B99" s="7" t="s">
        <v>34</v>
      </c>
      <c r="C99" s="8" t="s">
        <v>20</v>
      </c>
      <c r="D99" s="8" t="s">
        <v>149</v>
      </c>
      <c r="E99" s="8"/>
      <c r="F99" s="8"/>
      <c r="G99" s="8"/>
      <c r="H99" s="8"/>
      <c r="I99" s="8"/>
      <c r="J99" s="8"/>
      <c r="K99" s="8"/>
      <c r="L99" s="8"/>
      <c r="M99" s="8"/>
      <c r="N99" s="8"/>
      <c r="O99" s="8"/>
      <c r="P99" s="8"/>
      <c r="Q99" s="8"/>
      <c r="R99" s="33"/>
      <c r="S99" s="8"/>
      <c r="T99" s="8"/>
      <c r="U99" s="8"/>
      <c r="V99" s="8"/>
      <c r="W99" s="8"/>
      <c r="X99" s="8"/>
      <c r="Y99" s="8"/>
      <c r="Z99" s="34"/>
      <c r="AA99" s="8"/>
      <c r="AB99" s="8"/>
      <c r="AC99" s="8"/>
      <c r="AD99" s="8"/>
      <c r="AE99" s="8"/>
      <c r="AF99" s="8"/>
      <c r="AG99" s="8"/>
      <c r="AH99" s="8"/>
    </row>
    <row r="100" spans="1:34" ht="19.95" customHeight="1" x14ac:dyDescent="0.3">
      <c r="A100" s="8"/>
      <c r="B100" s="7" t="s">
        <v>54</v>
      </c>
      <c r="C100" s="8" t="s">
        <v>20</v>
      </c>
      <c r="D100" s="8" t="s">
        <v>168</v>
      </c>
      <c r="E100" s="8"/>
      <c r="F100" s="8"/>
      <c r="G100" s="8"/>
      <c r="H100" s="8"/>
      <c r="I100" s="8"/>
      <c r="J100" s="8"/>
      <c r="K100" s="8"/>
      <c r="L100" s="8"/>
      <c r="M100" s="8"/>
      <c r="N100" s="8"/>
      <c r="O100" s="8"/>
      <c r="P100" s="8"/>
      <c r="Q100" s="8"/>
      <c r="R100" s="33"/>
      <c r="S100" s="8"/>
      <c r="T100" s="8"/>
      <c r="U100" s="8"/>
      <c r="V100" s="8"/>
      <c r="W100" s="8"/>
      <c r="X100" s="8"/>
      <c r="Y100" s="8"/>
      <c r="Z100" s="34"/>
      <c r="AA100" s="8"/>
      <c r="AB100" s="8"/>
      <c r="AC100" s="8"/>
      <c r="AD100" s="8"/>
      <c r="AE100" s="8"/>
      <c r="AF100" s="8"/>
      <c r="AG100" s="8"/>
      <c r="AH100" s="8"/>
    </row>
    <row r="101" spans="1:34" ht="19.95" customHeight="1" x14ac:dyDescent="0.3">
      <c r="A101" s="8"/>
      <c r="B101" s="7" t="s">
        <v>23</v>
      </c>
      <c r="C101" s="8" t="s">
        <v>20</v>
      </c>
      <c r="D101" s="8" t="s">
        <v>55</v>
      </c>
      <c r="E101" s="8"/>
      <c r="F101" s="8"/>
      <c r="G101" s="8"/>
      <c r="H101" s="8"/>
      <c r="I101" s="8"/>
      <c r="J101" s="8"/>
      <c r="K101" s="8"/>
      <c r="L101" s="8"/>
      <c r="M101" s="8"/>
      <c r="N101" s="8"/>
      <c r="O101" s="8"/>
      <c r="P101" s="8"/>
      <c r="Q101" s="8"/>
      <c r="R101" s="33"/>
      <c r="S101" s="8"/>
      <c r="T101" s="8"/>
      <c r="U101" s="8"/>
      <c r="V101" s="8"/>
      <c r="W101" s="8"/>
      <c r="X101" s="8"/>
      <c r="Y101" s="8"/>
      <c r="Z101" s="34"/>
      <c r="AA101" s="8"/>
      <c r="AB101" s="8"/>
      <c r="AC101" s="8"/>
      <c r="AD101" s="8"/>
      <c r="AE101" s="8"/>
      <c r="AF101" s="8"/>
      <c r="AG101" s="8"/>
      <c r="AH101" s="8"/>
    </row>
    <row r="102" spans="1:34" ht="19.95" customHeight="1" x14ac:dyDescent="0.3">
      <c r="A102" s="8"/>
      <c r="B102" s="7" t="s">
        <v>71</v>
      </c>
      <c r="C102" s="8" t="s">
        <v>105</v>
      </c>
      <c r="D102" s="8" t="s">
        <v>314</v>
      </c>
      <c r="E102" s="8"/>
      <c r="F102" s="8"/>
      <c r="G102" s="8"/>
      <c r="H102" s="8"/>
      <c r="I102" s="8"/>
      <c r="J102" s="8"/>
      <c r="K102" s="8"/>
      <c r="L102" s="8"/>
      <c r="M102" s="8"/>
      <c r="N102" s="8"/>
      <c r="O102" s="8"/>
      <c r="P102" s="8"/>
      <c r="Q102" s="8"/>
      <c r="R102" s="33"/>
      <c r="S102" s="8"/>
      <c r="T102" s="8"/>
      <c r="U102" s="8"/>
      <c r="V102" s="8"/>
      <c r="W102" s="8"/>
      <c r="X102" s="8"/>
      <c r="Y102" s="8"/>
      <c r="Z102" s="34"/>
      <c r="AA102" s="8"/>
      <c r="AB102" s="8"/>
      <c r="AC102" s="8"/>
      <c r="AD102" s="8"/>
      <c r="AE102" s="8"/>
      <c r="AF102" s="8"/>
      <c r="AG102" s="8"/>
      <c r="AH102" s="8"/>
    </row>
    <row r="103" spans="1:34" ht="19.95" customHeight="1" x14ac:dyDescent="0.3">
      <c r="A103" s="8"/>
      <c r="B103" s="7" t="s">
        <v>396</v>
      </c>
      <c r="C103" s="8" t="s">
        <v>105</v>
      </c>
      <c r="D103" s="8" t="s">
        <v>399</v>
      </c>
      <c r="E103" s="8"/>
      <c r="F103" s="8"/>
      <c r="G103" s="8"/>
      <c r="H103" s="8"/>
      <c r="I103" s="8"/>
      <c r="J103" s="8"/>
      <c r="K103" s="8"/>
      <c r="L103" s="8"/>
      <c r="M103" s="8"/>
      <c r="N103" s="8"/>
      <c r="O103" s="8"/>
      <c r="P103" s="8"/>
      <c r="Q103" s="8"/>
      <c r="R103" s="33"/>
      <c r="S103" s="8"/>
      <c r="T103" s="8"/>
      <c r="U103" s="8"/>
      <c r="V103" s="8"/>
      <c r="W103" s="8"/>
      <c r="X103" s="8"/>
      <c r="Y103" s="8"/>
      <c r="Z103" s="34"/>
      <c r="AA103" s="8"/>
      <c r="AB103" s="8"/>
      <c r="AC103" s="8"/>
      <c r="AD103" s="8"/>
      <c r="AE103" s="8"/>
      <c r="AF103" s="8"/>
      <c r="AG103" s="8"/>
      <c r="AH103" s="8"/>
    </row>
    <row r="104" spans="1:34" ht="19.95" customHeight="1" x14ac:dyDescent="0.3">
      <c r="A104" s="8"/>
      <c r="B104" s="7" t="s">
        <v>56</v>
      </c>
      <c r="C104" s="8" t="s">
        <v>20</v>
      </c>
      <c r="D104" s="8" t="s">
        <v>255</v>
      </c>
      <c r="E104" s="8"/>
      <c r="F104" s="8"/>
      <c r="G104" s="8"/>
      <c r="H104" s="8"/>
      <c r="I104" s="8"/>
      <c r="J104" s="8"/>
      <c r="K104" s="8"/>
      <c r="L104" s="8"/>
      <c r="M104" s="18"/>
      <c r="N104" s="8"/>
      <c r="O104" s="8"/>
      <c r="P104" s="8"/>
      <c r="Q104" s="8"/>
      <c r="R104" s="33"/>
      <c r="S104" s="8"/>
      <c r="T104" s="8"/>
      <c r="U104" s="8"/>
      <c r="V104" s="8"/>
      <c r="W104" s="8"/>
      <c r="X104" s="8"/>
      <c r="Y104" s="8"/>
      <c r="Z104" s="34"/>
      <c r="AA104" s="8"/>
      <c r="AB104" s="8"/>
      <c r="AC104" s="8"/>
      <c r="AD104" s="8"/>
      <c r="AE104" s="8"/>
      <c r="AF104" s="8"/>
      <c r="AG104" s="8"/>
      <c r="AH104" s="8"/>
    </row>
    <row r="105" spans="1:34" ht="19.95" customHeight="1" x14ac:dyDescent="0.3">
      <c r="A105" s="8"/>
      <c r="B105" s="7" t="s">
        <v>33</v>
      </c>
      <c r="C105" s="8" t="s">
        <v>20</v>
      </c>
      <c r="D105" s="8" t="s">
        <v>169</v>
      </c>
      <c r="E105" s="8"/>
      <c r="F105" s="8"/>
      <c r="G105" s="8"/>
      <c r="H105" s="8"/>
      <c r="I105" s="8"/>
      <c r="J105" s="8"/>
      <c r="K105" s="8"/>
      <c r="L105" s="8"/>
      <c r="M105" s="8"/>
      <c r="N105" s="8"/>
      <c r="O105" s="8"/>
      <c r="P105" s="8"/>
      <c r="Q105" s="8"/>
      <c r="R105" s="33"/>
      <c r="S105" s="8"/>
      <c r="T105" s="8"/>
      <c r="U105" s="8"/>
      <c r="V105" s="8"/>
      <c r="W105" s="8"/>
      <c r="X105" s="8"/>
      <c r="Y105" s="8"/>
      <c r="Z105" s="34"/>
      <c r="AA105" s="8"/>
      <c r="AB105" s="8"/>
      <c r="AC105" s="8"/>
      <c r="AD105" s="8"/>
      <c r="AE105" s="8"/>
      <c r="AF105" s="8"/>
      <c r="AG105" s="8"/>
      <c r="AH105" s="8"/>
    </row>
    <row r="106" spans="1:34" ht="19.95" customHeight="1" x14ac:dyDescent="0.3">
      <c r="A106" s="8"/>
      <c r="B106" s="7" t="s">
        <v>24</v>
      </c>
      <c r="C106" s="8" t="s">
        <v>20</v>
      </c>
      <c r="D106" s="26" t="s">
        <v>57</v>
      </c>
      <c r="E106" s="8"/>
      <c r="F106" s="8"/>
      <c r="G106" s="8"/>
      <c r="H106" s="8"/>
      <c r="I106" s="8"/>
      <c r="J106" s="8"/>
      <c r="K106" s="8"/>
      <c r="L106" s="8"/>
      <c r="M106" s="8"/>
      <c r="N106" s="8"/>
      <c r="O106" s="8"/>
      <c r="P106" s="8"/>
      <c r="Q106" s="8"/>
      <c r="R106" s="33"/>
      <c r="S106" s="8"/>
      <c r="T106" s="8"/>
      <c r="U106" s="8"/>
      <c r="V106" s="8"/>
      <c r="W106" s="8"/>
      <c r="X106" s="8"/>
      <c r="Y106" s="8"/>
      <c r="Z106" s="34"/>
      <c r="AA106" s="8"/>
      <c r="AB106" s="8"/>
      <c r="AC106" s="8"/>
      <c r="AD106" s="8"/>
      <c r="AE106" s="8"/>
      <c r="AF106" s="8"/>
      <c r="AG106" s="8"/>
      <c r="AH106" s="8"/>
    </row>
    <row r="107" spans="1:34" ht="19.95" customHeight="1" x14ac:dyDescent="0.3">
      <c r="A107" s="8"/>
      <c r="B107" s="7"/>
      <c r="C107" s="8"/>
      <c r="D107" s="8"/>
      <c r="E107" s="8"/>
      <c r="F107" s="8"/>
      <c r="G107" s="8"/>
      <c r="H107" s="8"/>
      <c r="I107" s="8"/>
      <c r="J107" s="8"/>
      <c r="K107" s="8"/>
      <c r="L107" s="8"/>
      <c r="M107" s="8"/>
      <c r="N107" s="8"/>
      <c r="O107" s="8"/>
      <c r="P107" s="8"/>
      <c r="Q107" s="8"/>
      <c r="R107" s="33"/>
      <c r="S107" s="8"/>
      <c r="T107" s="8"/>
      <c r="U107" s="8"/>
      <c r="V107" s="8"/>
      <c r="W107" s="8"/>
      <c r="X107" s="8"/>
      <c r="Y107" s="8"/>
      <c r="Z107" s="34"/>
      <c r="AA107" s="8"/>
      <c r="AB107" s="8"/>
      <c r="AC107" s="8"/>
      <c r="AD107" s="8"/>
      <c r="AE107" s="8"/>
      <c r="AF107" s="8"/>
      <c r="AG107" s="8"/>
      <c r="AH107" s="8"/>
    </row>
    <row r="108" spans="1:34" ht="31.5" customHeight="1" x14ac:dyDescent="0.3">
      <c r="A108" s="8"/>
      <c r="B108" s="7"/>
      <c r="C108" s="8"/>
      <c r="D108" s="334" t="s">
        <v>283</v>
      </c>
      <c r="E108" s="334"/>
      <c r="F108" s="40" t="s">
        <v>71</v>
      </c>
      <c r="G108" s="168" t="s">
        <v>223</v>
      </c>
      <c r="H108" s="198" t="s">
        <v>393</v>
      </c>
      <c r="I108" s="40" t="s">
        <v>396</v>
      </c>
      <c r="J108" s="40" t="s">
        <v>56</v>
      </c>
      <c r="K108" s="20"/>
      <c r="L108" s="20"/>
      <c r="M108" s="8"/>
      <c r="N108" s="8"/>
      <c r="O108" s="8"/>
      <c r="P108" s="8"/>
      <c r="Q108" s="8"/>
      <c r="R108" s="33"/>
      <c r="S108" s="8"/>
      <c r="T108" s="8"/>
      <c r="U108" s="8"/>
      <c r="V108" s="8"/>
      <c r="W108" s="8"/>
      <c r="X108" s="8"/>
      <c r="Y108" s="8"/>
      <c r="Z108" s="34"/>
      <c r="AA108" s="8"/>
      <c r="AB108" s="8"/>
      <c r="AC108" s="8"/>
      <c r="AD108" s="8"/>
      <c r="AE108" s="8"/>
      <c r="AF108" s="8"/>
      <c r="AG108" s="8"/>
      <c r="AH108" s="8"/>
    </row>
    <row r="109" spans="1:34" ht="19.95" customHeight="1" thickBot="1" x14ac:dyDescent="0.35">
      <c r="A109" s="8"/>
      <c r="B109" s="7"/>
      <c r="C109" s="8"/>
      <c r="D109" s="407" t="s">
        <v>26</v>
      </c>
      <c r="E109" s="407"/>
      <c r="F109" s="121"/>
      <c r="G109" s="139"/>
      <c r="H109" s="200">
        <f>F109*G109</f>
        <v>0</v>
      </c>
      <c r="I109" s="194"/>
      <c r="J109" s="194"/>
      <c r="K109" s="160"/>
      <c r="L109" s="170"/>
      <c r="M109" s="8"/>
      <c r="N109" s="8"/>
      <c r="O109" s="8"/>
      <c r="P109" s="8"/>
      <c r="Q109" s="8"/>
      <c r="R109" s="41"/>
      <c r="S109" s="42"/>
      <c r="T109" s="42"/>
      <c r="U109" s="42"/>
      <c r="V109" s="42"/>
      <c r="W109" s="42"/>
      <c r="X109" s="42"/>
      <c r="Y109" s="42"/>
      <c r="Z109" s="43"/>
      <c r="AA109" s="8"/>
      <c r="AB109" s="8"/>
      <c r="AC109" s="8"/>
      <c r="AD109" s="8"/>
      <c r="AE109" s="8"/>
      <c r="AF109" s="8"/>
      <c r="AG109" s="8"/>
      <c r="AH109" s="8"/>
    </row>
    <row r="110" spans="1:34" ht="19.95" customHeight="1" x14ac:dyDescent="0.3">
      <c r="A110" s="8"/>
      <c r="B110" s="7"/>
      <c r="C110" s="8"/>
      <c r="D110" s="407" t="s">
        <v>27</v>
      </c>
      <c r="E110" s="407"/>
      <c r="F110" s="121"/>
      <c r="G110" s="139"/>
      <c r="H110" s="200">
        <f t="shared" ref="H110:H111" si="4">F110*G110</f>
        <v>0</v>
      </c>
      <c r="I110" s="194"/>
      <c r="J110" s="194"/>
      <c r="K110" s="160"/>
      <c r="L110" s="170"/>
      <c r="M110" s="8"/>
      <c r="N110" s="8"/>
      <c r="O110" s="8"/>
      <c r="P110" s="8"/>
      <c r="Q110" s="8"/>
      <c r="R110" s="332" t="s">
        <v>348</v>
      </c>
      <c r="S110" s="332"/>
      <c r="T110" s="332"/>
      <c r="U110" s="332"/>
      <c r="V110" s="332"/>
      <c r="W110" s="332"/>
      <c r="X110" s="332"/>
      <c r="Y110" s="332"/>
      <c r="Z110" s="332"/>
      <c r="AA110" s="8"/>
      <c r="AB110" s="8"/>
      <c r="AC110" s="8"/>
      <c r="AD110" s="8"/>
      <c r="AE110" s="8"/>
      <c r="AF110" s="8"/>
      <c r="AG110" s="8"/>
      <c r="AH110" s="8"/>
    </row>
    <row r="111" spans="1:34" ht="19.5" customHeight="1" x14ac:dyDescent="0.3">
      <c r="A111" s="8"/>
      <c r="B111" s="7"/>
      <c r="C111" s="8"/>
      <c r="D111" s="407" t="s">
        <v>28</v>
      </c>
      <c r="E111" s="407"/>
      <c r="F111" s="121"/>
      <c r="G111" s="139"/>
      <c r="H111" s="200">
        <f t="shared" si="4"/>
        <v>0</v>
      </c>
      <c r="I111" s="194"/>
      <c r="J111" s="194"/>
      <c r="K111" s="160"/>
      <c r="L111" s="170"/>
      <c r="M111" s="8"/>
      <c r="N111" s="8"/>
      <c r="O111" s="8"/>
      <c r="P111" s="8"/>
      <c r="Q111" s="8"/>
      <c r="R111" s="8"/>
      <c r="S111" s="8"/>
      <c r="T111" s="8"/>
      <c r="U111" s="8"/>
      <c r="V111" s="8"/>
      <c r="W111" s="8"/>
      <c r="X111" s="8"/>
      <c r="Y111" s="8"/>
      <c r="Z111" s="8"/>
      <c r="AA111" s="8"/>
      <c r="AB111" s="8"/>
      <c r="AC111" s="8"/>
      <c r="AD111" s="8"/>
      <c r="AE111" s="8"/>
      <c r="AF111" s="8"/>
      <c r="AG111" s="8"/>
      <c r="AH111" s="8"/>
    </row>
    <row r="112" spans="1:34" s="8" customFormat="1" ht="30" customHeight="1" x14ac:dyDescent="0.3">
      <c r="B112" s="7"/>
      <c r="D112" s="405" t="s">
        <v>395</v>
      </c>
      <c r="E112" s="405"/>
      <c r="F112" s="405"/>
      <c r="G112" s="405"/>
      <c r="H112" s="405"/>
      <c r="I112" s="405"/>
      <c r="J112" s="406"/>
      <c r="K112" s="406"/>
      <c r="L112" s="406"/>
    </row>
    <row r="113" spans="1:34" s="8" customFormat="1" ht="19.95" customHeight="1" x14ac:dyDescent="0.3">
      <c r="B113" s="7"/>
      <c r="D113" s="406"/>
      <c r="E113" s="406"/>
      <c r="F113" s="406"/>
      <c r="G113" s="406"/>
      <c r="H113" s="406"/>
      <c r="I113" s="406"/>
      <c r="J113" s="406"/>
      <c r="K113" s="406"/>
      <c r="L113" s="406"/>
    </row>
    <row r="114" spans="1:34" s="8" customFormat="1" ht="19.95" customHeight="1" x14ac:dyDescent="0.3">
      <c r="B114" s="7"/>
      <c r="D114" s="373" t="s">
        <v>283</v>
      </c>
      <c r="E114" s="342"/>
      <c r="F114" s="40" t="s">
        <v>24</v>
      </c>
      <c r="G114" s="40" t="s">
        <v>54</v>
      </c>
      <c r="H114" s="40" t="s">
        <v>23</v>
      </c>
      <c r="I114" s="40" t="s">
        <v>33</v>
      </c>
      <c r="J114" s="58" t="s">
        <v>34</v>
      </c>
      <c r="K114" s="40" t="s">
        <v>32</v>
      </c>
    </row>
    <row r="115" spans="1:34" s="8" customFormat="1" ht="19.95" customHeight="1" x14ac:dyDescent="0.3">
      <c r="B115" s="7"/>
      <c r="D115" s="377" t="s">
        <v>26</v>
      </c>
      <c r="E115" s="378"/>
      <c r="F115" s="39">
        <v>7.7000000000000002E-3</v>
      </c>
      <c r="G115" s="139"/>
      <c r="H115" s="141"/>
      <c r="I115" s="134"/>
      <c r="J115" s="138">
        <f>IF(G115=0,0,((F115*G115^2)/(((1.25*H115)^(2/3))*J109^2))^(3/7))</f>
        <v>0</v>
      </c>
      <c r="K115" s="129" t="str">
        <f>IF(ISBLANK(I115),"",CEILING(J115-I115,0.5))</f>
        <v/>
      </c>
    </row>
    <row r="116" spans="1:34" s="8" customFormat="1" ht="19.95" customHeight="1" x14ac:dyDescent="0.3">
      <c r="B116" s="7"/>
      <c r="D116" s="377" t="s">
        <v>27</v>
      </c>
      <c r="E116" s="378"/>
      <c r="F116" s="39">
        <v>7.7000000000000002E-3</v>
      </c>
      <c r="G116" s="139"/>
      <c r="H116" s="141"/>
      <c r="I116" s="134"/>
      <c r="J116" s="138">
        <f>IF(G116=0,0,((F116*G116^2)/(((1.25*H116)^(2/3))*J110^2))^(3/7))</f>
        <v>0</v>
      </c>
      <c r="K116" s="129" t="str">
        <f t="shared" ref="K116:K117" si="5">IF(ISBLANK(I116),"",CEILING(J116-I116,0.5))</f>
        <v/>
      </c>
    </row>
    <row r="117" spans="1:34" s="8" customFormat="1" ht="19.95" customHeight="1" x14ac:dyDescent="0.3">
      <c r="B117" s="7"/>
      <c r="D117" s="377" t="s">
        <v>28</v>
      </c>
      <c r="E117" s="378"/>
      <c r="F117" s="39">
        <v>7.7000000000000002E-3</v>
      </c>
      <c r="G117" s="139"/>
      <c r="H117" s="141"/>
      <c r="I117" s="134"/>
      <c r="J117" s="138">
        <f>IF(G117=0,0,((F117*G117^2)/(((1.25*H117)^(2/3))*J111^2))^(3/7))</f>
        <v>0</v>
      </c>
      <c r="K117" s="129" t="str">
        <f t="shared" si="5"/>
        <v/>
      </c>
      <c r="Q117" s="10"/>
      <c r="R117" s="10"/>
      <c r="S117" s="10"/>
      <c r="T117" s="10"/>
      <c r="U117" s="10"/>
      <c r="V117" s="10"/>
      <c r="W117" s="10"/>
      <c r="X117" s="10"/>
      <c r="Y117" s="10"/>
      <c r="Z117" s="10"/>
      <c r="AA117" s="10"/>
      <c r="AB117" s="10"/>
      <c r="AC117" s="10"/>
    </row>
    <row r="118" spans="1:34" ht="19.95" customHeight="1" x14ac:dyDescent="0.3">
      <c r="A118" s="8"/>
      <c r="B118" s="7"/>
      <c r="C118" s="8"/>
      <c r="D118" s="8"/>
      <c r="E118" s="8"/>
      <c r="F118" s="8"/>
      <c r="G118" s="8"/>
      <c r="H118" s="8"/>
      <c r="I118" s="8"/>
      <c r="J118" s="8"/>
      <c r="K118" s="8"/>
      <c r="L118" s="8"/>
      <c r="M118" s="8"/>
      <c r="N118" s="8"/>
      <c r="O118" s="8"/>
      <c r="P118" s="8"/>
      <c r="Q118" s="10"/>
      <c r="R118" s="10"/>
      <c r="S118" s="10"/>
      <c r="T118" s="10"/>
      <c r="U118" s="10"/>
      <c r="V118" s="10"/>
      <c r="W118" s="10"/>
      <c r="X118" s="10"/>
      <c r="Y118" s="10"/>
      <c r="Z118" s="10"/>
      <c r="AA118" s="10"/>
      <c r="AB118" s="10"/>
      <c r="AC118" s="10"/>
      <c r="AD118" s="8"/>
      <c r="AE118" s="8"/>
      <c r="AF118" s="8"/>
      <c r="AG118" s="8"/>
      <c r="AH118" s="8"/>
    </row>
    <row r="119" spans="1:34" ht="19.95" customHeight="1" x14ac:dyDescent="0.3">
      <c r="A119" s="8"/>
      <c r="B119" s="22" t="s">
        <v>58</v>
      </c>
      <c r="C119" s="8"/>
      <c r="D119" s="8"/>
      <c r="E119" s="8"/>
      <c r="F119" s="8"/>
      <c r="G119" s="8"/>
      <c r="H119" s="8"/>
      <c r="I119" s="8"/>
      <c r="J119" s="8"/>
      <c r="K119" s="8"/>
      <c r="L119" s="8"/>
      <c r="M119" s="8"/>
      <c r="N119" s="8"/>
      <c r="O119" s="8"/>
      <c r="P119" s="8"/>
      <c r="Q119" s="10"/>
      <c r="R119" s="10"/>
      <c r="S119" s="10"/>
      <c r="T119" s="10"/>
      <c r="U119" s="10"/>
      <c r="V119" s="10"/>
      <c r="W119" s="356" t="s">
        <v>99</v>
      </c>
      <c r="X119" s="356"/>
      <c r="Y119" s="356"/>
      <c r="Z119" s="356"/>
      <c r="AA119" s="356"/>
      <c r="AB119" s="356"/>
      <c r="AC119" s="10"/>
      <c r="AD119" s="8"/>
      <c r="AE119" s="8"/>
      <c r="AF119" s="8"/>
      <c r="AG119" s="8"/>
      <c r="AH119" s="8"/>
    </row>
    <row r="120" spans="1:34" ht="19.95" customHeight="1" x14ac:dyDescent="0.3">
      <c r="A120" s="8"/>
      <c r="B120" s="7"/>
      <c r="C120" s="8"/>
      <c r="D120" s="8"/>
      <c r="E120" s="8"/>
      <c r="F120" s="8"/>
      <c r="G120" s="8"/>
      <c r="H120" s="8"/>
      <c r="I120" s="8"/>
      <c r="J120" s="8"/>
      <c r="K120" s="8"/>
      <c r="L120" s="8"/>
      <c r="M120" s="8"/>
      <c r="N120" s="8"/>
      <c r="O120" s="8"/>
      <c r="P120" s="8"/>
      <c r="Q120" s="10"/>
      <c r="R120" s="10"/>
      <c r="S120" s="10"/>
      <c r="T120" s="10"/>
      <c r="U120" s="10"/>
      <c r="V120" s="10"/>
      <c r="W120"/>
      <c r="X120"/>
      <c r="Y120"/>
      <c r="Z120"/>
      <c r="AA120"/>
      <c r="AB120"/>
      <c r="AC120" s="10"/>
      <c r="AD120" s="8"/>
      <c r="AE120" s="8"/>
      <c r="AF120" s="8"/>
      <c r="AG120" s="8"/>
      <c r="AH120" s="8"/>
    </row>
    <row r="121" spans="1:34" ht="19.95" customHeight="1" x14ac:dyDescent="0.3">
      <c r="A121" s="8"/>
      <c r="B121" s="7"/>
      <c r="C121" s="8"/>
      <c r="D121" s="8"/>
      <c r="E121" s="8"/>
      <c r="F121" s="8"/>
      <c r="G121" s="8"/>
      <c r="H121" s="8"/>
      <c r="I121" s="8"/>
      <c r="J121" s="8"/>
      <c r="K121" s="8"/>
      <c r="L121" s="8"/>
      <c r="M121" s="8"/>
      <c r="N121" s="8"/>
      <c r="O121" s="8"/>
      <c r="P121" s="8"/>
      <c r="Q121" s="10"/>
      <c r="R121" s="10"/>
      <c r="S121" s="10"/>
      <c r="T121" s="10"/>
      <c r="U121" s="10"/>
      <c r="V121" s="10"/>
      <c r="W121" s="356"/>
      <c r="X121" s="356"/>
      <c r="Y121" s="356"/>
      <c r="Z121" s="356"/>
      <c r="AA121" s="356"/>
      <c r="AB121" s="356"/>
      <c r="AC121" s="10"/>
      <c r="AD121" s="8"/>
      <c r="AE121" s="8"/>
      <c r="AF121" s="8"/>
      <c r="AG121" s="8"/>
      <c r="AH121" s="8"/>
    </row>
    <row r="122" spans="1:34" ht="19.95" customHeight="1" thickBot="1" x14ac:dyDescent="0.35">
      <c r="A122" s="8"/>
      <c r="B122" s="7"/>
      <c r="C122" s="8"/>
      <c r="D122" s="8"/>
      <c r="E122" s="8"/>
      <c r="F122" s="8"/>
      <c r="G122" s="8"/>
      <c r="H122" s="8"/>
      <c r="I122" s="8"/>
      <c r="J122" s="8"/>
      <c r="K122" s="8"/>
      <c r="L122" s="8"/>
      <c r="M122" s="8"/>
      <c r="N122" s="8"/>
      <c r="O122" s="8"/>
      <c r="P122" s="8"/>
      <c r="Q122" s="8"/>
      <c r="R122" s="17" t="s">
        <v>59</v>
      </c>
      <c r="S122" s="17"/>
      <c r="T122" s="17"/>
      <c r="U122" s="17"/>
      <c r="V122" s="17"/>
      <c r="W122" s="8"/>
      <c r="X122" s="8"/>
      <c r="Y122" s="8"/>
      <c r="Z122" s="8"/>
      <c r="AA122" s="8"/>
      <c r="AB122" s="8"/>
      <c r="AC122" s="8"/>
      <c r="AD122" s="8"/>
      <c r="AE122" s="8"/>
      <c r="AF122" s="8"/>
      <c r="AG122" s="8"/>
      <c r="AH122" s="8"/>
    </row>
    <row r="123" spans="1:34" ht="19.95" customHeight="1" x14ac:dyDescent="0.3">
      <c r="A123" s="8"/>
      <c r="B123" s="7" t="s">
        <v>32</v>
      </c>
      <c r="C123" s="8" t="s">
        <v>20</v>
      </c>
      <c r="D123" s="8" t="s">
        <v>127</v>
      </c>
      <c r="E123" s="8"/>
      <c r="F123" s="8"/>
      <c r="G123" s="8"/>
      <c r="H123" s="8"/>
      <c r="I123" s="8"/>
      <c r="J123" s="8"/>
      <c r="K123" s="8"/>
      <c r="L123" s="8"/>
      <c r="M123" s="8"/>
      <c r="N123" s="8"/>
      <c r="O123" s="8"/>
      <c r="P123" s="8"/>
      <c r="Q123" s="8"/>
      <c r="R123" s="410" t="s">
        <v>60</v>
      </c>
      <c r="S123" s="411"/>
      <c r="T123" s="411"/>
      <c r="U123" s="412"/>
      <c r="V123" s="60" t="s">
        <v>277</v>
      </c>
      <c r="W123" s="8"/>
      <c r="X123" s="8"/>
      <c r="Y123" s="8"/>
      <c r="Z123" s="8"/>
      <c r="AA123" s="8"/>
      <c r="AB123" s="8"/>
      <c r="AC123" s="8"/>
      <c r="AD123" s="8"/>
      <c r="AE123" s="8"/>
      <c r="AF123" s="8"/>
      <c r="AG123" s="8"/>
      <c r="AH123" s="8"/>
    </row>
    <row r="124" spans="1:34" ht="19.95" customHeight="1" x14ac:dyDescent="0.3">
      <c r="A124" s="8"/>
      <c r="B124" s="7" t="s">
        <v>22</v>
      </c>
      <c r="C124" s="8" t="s">
        <v>20</v>
      </c>
      <c r="D124" s="8" t="s">
        <v>174</v>
      </c>
      <c r="E124" s="8"/>
      <c r="F124" s="8"/>
      <c r="G124" s="8"/>
      <c r="H124" s="8"/>
      <c r="I124" s="18"/>
      <c r="J124" s="8"/>
      <c r="K124" s="8"/>
      <c r="L124" s="8"/>
      <c r="M124" s="8"/>
      <c r="N124" s="8"/>
      <c r="O124" s="8"/>
      <c r="P124" s="8"/>
      <c r="Q124" s="8"/>
      <c r="R124" s="340" t="s">
        <v>61</v>
      </c>
      <c r="S124" s="341"/>
      <c r="T124" s="341"/>
      <c r="U124" s="342"/>
      <c r="V124" s="53">
        <v>1.1000000000000001</v>
      </c>
      <c r="W124" s="8"/>
      <c r="X124" s="8"/>
      <c r="Y124" s="8"/>
      <c r="Z124" s="8"/>
      <c r="AA124" s="8"/>
      <c r="AB124" s="8"/>
      <c r="AC124" s="8"/>
      <c r="AD124" s="8"/>
      <c r="AE124" s="8"/>
      <c r="AF124" s="8"/>
      <c r="AG124" s="8"/>
      <c r="AH124" s="8"/>
    </row>
    <row r="125" spans="1:34" ht="19.95" customHeight="1" x14ac:dyDescent="0.3">
      <c r="A125" s="8"/>
      <c r="B125" s="7" t="s">
        <v>62</v>
      </c>
      <c r="C125" s="8" t="s">
        <v>20</v>
      </c>
      <c r="D125" s="8" t="s">
        <v>63</v>
      </c>
      <c r="E125" s="8"/>
      <c r="F125" s="8"/>
      <c r="G125" s="8"/>
      <c r="H125" s="8"/>
      <c r="I125" s="8"/>
      <c r="J125" s="8"/>
      <c r="K125" s="8"/>
      <c r="L125" s="8"/>
      <c r="M125" s="8"/>
      <c r="N125" s="8"/>
      <c r="O125" s="8"/>
      <c r="P125" s="8"/>
      <c r="Q125" s="8"/>
      <c r="R125" s="340" t="s">
        <v>64</v>
      </c>
      <c r="S125" s="341"/>
      <c r="T125" s="341"/>
      <c r="U125" s="342"/>
      <c r="V125" s="59">
        <v>1</v>
      </c>
      <c r="W125" s="8"/>
      <c r="X125" s="8"/>
      <c r="Y125" s="8"/>
      <c r="Z125" s="8"/>
      <c r="AA125" s="8"/>
      <c r="AB125" s="8"/>
      <c r="AC125" s="8"/>
      <c r="AD125" s="8"/>
      <c r="AE125" s="8"/>
      <c r="AF125" s="8"/>
      <c r="AG125" s="8"/>
      <c r="AH125" s="8"/>
    </row>
    <row r="126" spans="1:34" ht="19.95" customHeight="1" x14ac:dyDescent="0.3">
      <c r="A126" s="8"/>
      <c r="B126" s="7" t="s">
        <v>65</v>
      </c>
      <c r="C126" s="8" t="s">
        <v>20</v>
      </c>
      <c r="D126" s="8" t="s">
        <v>66</v>
      </c>
      <c r="E126" s="8"/>
      <c r="F126" s="8"/>
      <c r="G126" s="8"/>
      <c r="H126" s="8"/>
      <c r="I126" s="8"/>
      <c r="J126" s="8"/>
      <c r="K126" s="8"/>
      <c r="L126" s="8"/>
      <c r="M126" s="8"/>
      <c r="N126" s="8"/>
      <c r="O126" s="8"/>
      <c r="P126" s="8"/>
      <c r="Q126" s="8"/>
      <c r="R126" s="340" t="s">
        <v>67</v>
      </c>
      <c r="S126" s="341"/>
      <c r="T126" s="341"/>
      <c r="U126" s="342"/>
      <c r="V126" s="59">
        <v>1</v>
      </c>
      <c r="W126" s="8"/>
      <c r="X126" s="8"/>
      <c r="Y126" s="8"/>
      <c r="Z126" s="8"/>
      <c r="AA126" s="8"/>
      <c r="AB126" s="8"/>
      <c r="AC126" s="8"/>
      <c r="AD126" s="8"/>
      <c r="AE126" s="8"/>
      <c r="AF126" s="8"/>
      <c r="AG126" s="8"/>
      <c r="AH126" s="8"/>
    </row>
    <row r="127" spans="1:34" ht="19.95" customHeight="1" x14ac:dyDescent="0.3">
      <c r="A127" s="8"/>
      <c r="B127" s="7" t="s">
        <v>68</v>
      </c>
      <c r="C127" s="8" t="s">
        <v>20</v>
      </c>
      <c r="D127" s="8" t="s">
        <v>69</v>
      </c>
      <c r="E127" s="8"/>
      <c r="F127" s="8"/>
      <c r="G127" s="8"/>
      <c r="H127" s="8"/>
      <c r="I127" s="8"/>
      <c r="J127" s="8"/>
      <c r="K127" s="8"/>
      <c r="L127" s="8"/>
      <c r="M127" s="8"/>
      <c r="N127" s="8"/>
      <c r="O127" s="8"/>
      <c r="P127" s="8"/>
      <c r="Q127" s="8"/>
      <c r="R127" s="340" t="s">
        <v>70</v>
      </c>
      <c r="S127" s="341"/>
      <c r="T127" s="341"/>
      <c r="U127" s="342"/>
      <c r="V127" s="59">
        <v>1</v>
      </c>
      <c r="W127" s="8"/>
      <c r="X127" s="8"/>
      <c r="Y127" s="8"/>
      <c r="Z127" s="8"/>
      <c r="AA127" s="8"/>
      <c r="AB127" s="8"/>
      <c r="AC127" s="8"/>
      <c r="AD127" s="8"/>
      <c r="AE127" s="8"/>
      <c r="AF127" s="8"/>
      <c r="AG127" s="8"/>
      <c r="AH127" s="8"/>
    </row>
    <row r="128" spans="1:34" ht="19.95" customHeight="1" thickBot="1" x14ac:dyDescent="0.35">
      <c r="A128" s="8"/>
      <c r="B128" s="7" t="s">
        <v>71</v>
      </c>
      <c r="C128" s="8" t="s">
        <v>20</v>
      </c>
      <c r="D128" s="8" t="s">
        <v>128</v>
      </c>
      <c r="E128" s="8"/>
      <c r="F128" s="8"/>
      <c r="G128" s="8"/>
      <c r="H128" s="8"/>
      <c r="I128" s="8"/>
      <c r="J128" s="8"/>
      <c r="K128" s="8"/>
      <c r="L128" s="8"/>
      <c r="M128" s="8"/>
      <c r="N128" s="8"/>
      <c r="O128" s="8"/>
      <c r="P128" s="8"/>
      <c r="Q128" s="8"/>
      <c r="R128" s="335" t="s">
        <v>72</v>
      </c>
      <c r="S128" s="336"/>
      <c r="T128" s="336"/>
      <c r="U128" s="336"/>
      <c r="V128" s="55">
        <v>0.9</v>
      </c>
      <c r="W128" s="8"/>
      <c r="X128" s="8"/>
      <c r="Y128" s="8"/>
      <c r="Z128" s="8"/>
      <c r="AA128" s="8"/>
      <c r="AB128" s="8"/>
      <c r="AC128" s="8"/>
      <c r="AD128" s="8"/>
      <c r="AE128" s="8"/>
      <c r="AF128" s="8"/>
      <c r="AG128" s="8"/>
      <c r="AH128" s="8"/>
    </row>
    <row r="129" spans="1:34" ht="19.95" customHeight="1" x14ac:dyDescent="0.3">
      <c r="A129" s="8"/>
      <c r="B129" s="7" t="s">
        <v>73</v>
      </c>
      <c r="C129" s="8" t="s">
        <v>20</v>
      </c>
      <c r="D129" s="8" t="s">
        <v>129</v>
      </c>
      <c r="E129" s="8"/>
      <c r="F129" s="8"/>
      <c r="G129" s="8"/>
      <c r="H129" s="8"/>
      <c r="I129" s="8"/>
      <c r="J129" s="8"/>
      <c r="K129" s="8"/>
      <c r="L129" s="8"/>
      <c r="M129" s="8"/>
      <c r="N129" s="8"/>
      <c r="O129" s="8"/>
      <c r="P129" s="8"/>
      <c r="Q129" s="8"/>
      <c r="R129" s="345" t="s">
        <v>344</v>
      </c>
      <c r="S129" s="345"/>
      <c r="T129" s="345"/>
      <c r="U129" s="345"/>
      <c r="V129" s="345"/>
      <c r="W129" s="8"/>
      <c r="X129" s="8"/>
      <c r="Y129" s="8"/>
      <c r="Z129" s="8"/>
      <c r="AA129" s="8"/>
      <c r="AB129" s="8"/>
      <c r="AC129" s="8"/>
      <c r="AD129" s="8"/>
      <c r="AE129" s="8"/>
      <c r="AF129" s="8"/>
      <c r="AG129" s="8"/>
      <c r="AH129" s="8"/>
    </row>
    <row r="130" spans="1:34" ht="19.95" customHeight="1" x14ac:dyDescent="0.3">
      <c r="A130" s="8"/>
      <c r="B130" s="7" t="s">
        <v>74</v>
      </c>
      <c r="C130" s="8" t="s">
        <v>20</v>
      </c>
      <c r="D130" s="8" t="s">
        <v>75</v>
      </c>
      <c r="E130" s="8"/>
      <c r="F130" s="8"/>
      <c r="G130" s="8"/>
      <c r="H130" s="8"/>
      <c r="I130" s="8"/>
      <c r="J130" s="8"/>
      <c r="K130" s="8"/>
      <c r="L130" s="8"/>
      <c r="M130" s="8"/>
      <c r="N130" s="8"/>
      <c r="O130" s="8"/>
      <c r="P130" s="8"/>
      <c r="Q130" s="8"/>
      <c r="R130" s="337"/>
      <c r="S130" s="337"/>
      <c r="T130" s="337"/>
      <c r="U130" s="337"/>
      <c r="V130" s="337"/>
      <c r="W130" s="343" t="s">
        <v>343</v>
      </c>
      <c r="X130" s="344"/>
      <c r="Y130" s="344"/>
      <c r="Z130" s="344"/>
      <c r="AA130" s="344"/>
      <c r="AB130" s="344"/>
      <c r="AC130" s="8"/>
      <c r="AD130" s="8"/>
      <c r="AE130" s="8"/>
      <c r="AF130" s="8"/>
      <c r="AG130" s="8"/>
      <c r="AH130" s="8"/>
    </row>
    <row r="131" spans="1:34" ht="19.95" customHeight="1" x14ac:dyDescent="0.3">
      <c r="A131" s="8"/>
      <c r="B131" s="7" t="s">
        <v>78</v>
      </c>
      <c r="C131" s="8" t="s">
        <v>20</v>
      </c>
      <c r="D131" s="8" t="s">
        <v>155</v>
      </c>
      <c r="E131" s="8"/>
      <c r="F131" s="8"/>
      <c r="G131" s="8"/>
      <c r="H131" s="8"/>
      <c r="I131" s="8"/>
      <c r="J131" s="8"/>
      <c r="K131" s="8"/>
      <c r="L131" s="8"/>
      <c r="M131" s="8"/>
      <c r="N131" s="8"/>
      <c r="O131" s="8"/>
      <c r="P131" s="8"/>
      <c r="Q131" s="8"/>
      <c r="R131" s="344"/>
      <c r="S131" s="344"/>
      <c r="T131" s="344"/>
      <c r="U131" s="344"/>
      <c r="V131" s="20"/>
      <c r="W131" s="8"/>
      <c r="X131" s="8"/>
      <c r="Y131" s="8"/>
      <c r="Z131" s="8"/>
      <c r="AA131" s="8"/>
      <c r="AB131" s="8"/>
      <c r="AC131" s="8"/>
      <c r="AD131" s="8"/>
      <c r="AE131" s="8"/>
      <c r="AF131" s="8"/>
      <c r="AG131" s="8"/>
      <c r="AH131" s="8"/>
    </row>
    <row r="132" spans="1:34" ht="19.95" customHeight="1" x14ac:dyDescent="0.3">
      <c r="A132" s="8"/>
      <c r="B132" s="7" t="s">
        <v>21</v>
      </c>
      <c r="C132" s="8" t="s">
        <v>20</v>
      </c>
      <c r="D132" s="8" t="s">
        <v>175</v>
      </c>
      <c r="E132" s="8"/>
      <c r="F132" s="8"/>
      <c r="G132" s="8"/>
      <c r="H132" s="8"/>
      <c r="I132" s="1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row>
    <row r="133" spans="1:34" ht="19.95" customHeight="1" thickBot="1" x14ac:dyDescent="0.35">
      <c r="A133" s="8"/>
      <c r="B133" s="7" t="s">
        <v>86</v>
      </c>
      <c r="C133" s="8" t="s">
        <v>20</v>
      </c>
      <c r="D133" s="8" t="s">
        <v>87</v>
      </c>
      <c r="E133" s="8"/>
      <c r="F133" s="8"/>
      <c r="G133" s="8"/>
      <c r="H133" s="8"/>
      <c r="I133" s="8"/>
      <c r="J133" s="8"/>
      <c r="K133" s="8"/>
      <c r="L133" s="8"/>
      <c r="M133" s="8"/>
      <c r="N133" s="8"/>
      <c r="O133" s="8"/>
      <c r="P133" s="8"/>
      <c r="Q133" s="8"/>
      <c r="R133" s="356" t="s">
        <v>76</v>
      </c>
      <c r="S133" s="356"/>
      <c r="T133" s="356"/>
      <c r="U133" s="356"/>
      <c r="V133" s="356"/>
      <c r="W133" s="413" t="s">
        <v>77</v>
      </c>
      <c r="X133" s="413"/>
      <c r="Y133" s="413"/>
      <c r="Z133" s="413"/>
      <c r="AA133" s="413"/>
      <c r="AB133" s="413"/>
      <c r="AC133" s="8"/>
      <c r="AD133" s="8"/>
      <c r="AE133" s="8"/>
      <c r="AF133" s="8"/>
      <c r="AG133" s="8"/>
      <c r="AH133" s="8"/>
    </row>
    <row r="134" spans="1:34" ht="19.95" customHeight="1" x14ac:dyDescent="0.3">
      <c r="A134" s="8"/>
      <c r="B134" s="7" t="s">
        <v>89</v>
      </c>
      <c r="C134" s="8" t="s">
        <v>20</v>
      </c>
      <c r="D134" s="8" t="s">
        <v>90</v>
      </c>
      <c r="E134" s="8"/>
      <c r="F134" s="8"/>
      <c r="G134" s="8"/>
      <c r="H134" s="8"/>
      <c r="I134" s="8"/>
      <c r="J134" s="8"/>
      <c r="K134" s="8"/>
      <c r="L134" s="8"/>
      <c r="M134" s="8"/>
      <c r="N134" s="8"/>
      <c r="O134" s="8"/>
      <c r="P134" s="8"/>
      <c r="Q134" s="8"/>
      <c r="R134" s="174" t="s">
        <v>79</v>
      </c>
      <c r="S134" s="175" t="s">
        <v>80</v>
      </c>
      <c r="T134" s="60" t="s">
        <v>81</v>
      </c>
      <c r="U134" s="49"/>
      <c r="V134" s="8"/>
      <c r="W134" s="346" t="s">
        <v>82</v>
      </c>
      <c r="X134" s="347"/>
      <c r="Y134" s="347"/>
      <c r="Z134" s="347" t="s">
        <v>83</v>
      </c>
      <c r="AA134" s="347"/>
      <c r="AB134" s="60" t="s">
        <v>276</v>
      </c>
      <c r="AC134" s="20"/>
      <c r="AD134" s="8"/>
      <c r="AE134" s="8"/>
      <c r="AF134" s="8"/>
      <c r="AG134" s="8"/>
      <c r="AH134" s="8"/>
    </row>
    <row r="135" spans="1:34" ht="19.95" customHeight="1" x14ac:dyDescent="0.3">
      <c r="A135" s="8"/>
      <c r="B135" s="7"/>
      <c r="C135" s="8"/>
      <c r="D135" s="8"/>
      <c r="E135" s="8"/>
      <c r="F135" s="8"/>
      <c r="G135" s="8"/>
      <c r="I135" s="8"/>
      <c r="J135" s="8"/>
      <c r="K135" s="8"/>
      <c r="L135" s="8"/>
      <c r="M135" s="8"/>
      <c r="N135" s="8"/>
      <c r="O135" s="8"/>
      <c r="P135" s="8"/>
      <c r="Q135" s="8"/>
      <c r="R135" s="172">
        <v>0</v>
      </c>
      <c r="S135" s="23">
        <v>1</v>
      </c>
      <c r="T135" s="53">
        <v>1</v>
      </c>
      <c r="U135" s="20"/>
      <c r="V135" s="8"/>
      <c r="W135" s="333" t="s">
        <v>84</v>
      </c>
      <c r="X135" s="334"/>
      <c r="Y135" s="334"/>
      <c r="Z135" s="334" t="s">
        <v>85</v>
      </c>
      <c r="AA135" s="334"/>
      <c r="AB135" s="53">
        <v>1.1000000000000001</v>
      </c>
      <c r="AC135" s="20"/>
      <c r="AD135" s="8"/>
      <c r="AE135" s="8"/>
      <c r="AF135" s="8"/>
      <c r="AG135" s="8"/>
      <c r="AH135" s="8"/>
    </row>
    <row r="136" spans="1:34" ht="19.95" customHeight="1" x14ac:dyDescent="0.3">
      <c r="A136" s="8"/>
      <c r="B136" s="7"/>
      <c r="C136" s="8"/>
      <c r="D136" s="373" t="s">
        <v>283</v>
      </c>
      <c r="E136" s="342"/>
      <c r="F136" s="40" t="s">
        <v>71</v>
      </c>
      <c r="G136" s="40" t="s">
        <v>73</v>
      </c>
      <c r="H136" s="40" t="s">
        <v>89</v>
      </c>
      <c r="I136" s="40" t="s">
        <v>74</v>
      </c>
      <c r="J136" s="40" t="s">
        <v>62</v>
      </c>
      <c r="K136" s="40" t="s">
        <v>65</v>
      </c>
      <c r="L136" s="40" t="s">
        <v>68</v>
      </c>
      <c r="M136" s="61"/>
      <c r="N136" s="8"/>
      <c r="O136" s="8"/>
      <c r="P136" s="8"/>
      <c r="Q136" s="8"/>
      <c r="R136" s="172">
        <v>15</v>
      </c>
      <c r="S136" s="23">
        <v>1.5</v>
      </c>
      <c r="T136" s="53">
        <v>2</v>
      </c>
      <c r="U136" s="20"/>
      <c r="V136" s="8"/>
      <c r="W136" s="333" t="s">
        <v>88</v>
      </c>
      <c r="X136" s="334"/>
      <c r="Y136" s="334"/>
      <c r="Z136" s="334" t="s">
        <v>85</v>
      </c>
      <c r="AA136" s="334"/>
      <c r="AB136" s="53">
        <v>1.1000000000000001</v>
      </c>
      <c r="AC136" s="20"/>
      <c r="AD136" s="8"/>
      <c r="AE136" s="8"/>
      <c r="AF136" s="8"/>
      <c r="AG136" s="8"/>
      <c r="AH136" s="8"/>
    </row>
    <row r="137" spans="1:34" ht="19.95" customHeight="1" x14ac:dyDescent="0.3">
      <c r="A137" s="8"/>
      <c r="B137" s="7"/>
      <c r="C137" s="8"/>
      <c r="D137" s="377" t="s">
        <v>26</v>
      </c>
      <c r="E137" s="378"/>
      <c r="F137" s="134"/>
      <c r="G137" s="135"/>
      <c r="H137" s="131"/>
      <c r="I137" s="178"/>
      <c r="J137" s="127">
        <f>IF(H137="square",1.1,IF(H137 = "sharp", 0.9, 1))</f>
        <v>1</v>
      </c>
      <c r="K137" s="127">
        <f>IF(F137=0,0,(COS(RADIANS(I137))+(G137/F137)*SIN(RADIANS(I137)))^0.65)</f>
        <v>0</v>
      </c>
      <c r="L137" s="127">
        <v>1.1000000000000001</v>
      </c>
      <c r="M137" s="62"/>
      <c r="N137" s="8"/>
      <c r="O137" s="8"/>
      <c r="P137" s="8"/>
      <c r="Q137" s="8"/>
      <c r="R137" s="172">
        <v>30</v>
      </c>
      <c r="S137" s="23">
        <v>2</v>
      </c>
      <c r="T137" s="53">
        <v>2.75</v>
      </c>
      <c r="U137" s="20"/>
      <c r="V137" s="8"/>
      <c r="W137" s="333" t="s">
        <v>91</v>
      </c>
      <c r="X137" s="334"/>
      <c r="Y137" s="334"/>
      <c r="Z137" s="334" t="s">
        <v>92</v>
      </c>
      <c r="AA137" s="334"/>
      <c r="AB137" s="53">
        <v>1.1000000000000001</v>
      </c>
      <c r="AC137" s="20"/>
      <c r="AD137" s="8"/>
      <c r="AE137" s="8"/>
      <c r="AF137" s="8"/>
      <c r="AG137" s="8"/>
      <c r="AH137" s="8"/>
    </row>
    <row r="138" spans="1:34" ht="19.95" customHeight="1" x14ac:dyDescent="0.3">
      <c r="A138" s="8"/>
      <c r="B138" s="7"/>
      <c r="C138" s="8"/>
      <c r="D138" s="377" t="s">
        <v>27</v>
      </c>
      <c r="E138" s="378"/>
      <c r="F138" s="134"/>
      <c r="G138" s="135"/>
      <c r="H138" s="131"/>
      <c r="I138" s="178"/>
      <c r="J138" s="127">
        <f t="shared" ref="J138:J139" si="6">IF(H138="square",1.1,IF(H138 = "sharp", 0.9, 1))</f>
        <v>1</v>
      </c>
      <c r="K138" s="127">
        <f>IF(F138=0,0,(COS(RADIANS(I138))+(G138/F138)*SIN(RADIANS(I138)))^0.65)</f>
        <v>0</v>
      </c>
      <c r="L138" s="127">
        <v>1.1000000000000001</v>
      </c>
      <c r="M138" s="62"/>
      <c r="N138" s="8"/>
      <c r="O138" s="8"/>
      <c r="P138" s="8"/>
      <c r="Q138" s="8"/>
      <c r="R138" s="172">
        <v>45</v>
      </c>
      <c r="S138" s="23">
        <v>2.2999999999999998</v>
      </c>
      <c r="T138" s="53">
        <v>3.3</v>
      </c>
      <c r="U138" s="20"/>
      <c r="V138" s="8"/>
      <c r="W138" s="333" t="s">
        <v>93</v>
      </c>
      <c r="X138" s="334"/>
      <c r="Y138" s="334"/>
      <c r="Z138" s="334" t="s">
        <v>94</v>
      </c>
      <c r="AA138" s="334"/>
      <c r="AB138" s="53" t="s">
        <v>95</v>
      </c>
      <c r="AC138" s="20"/>
      <c r="AD138" s="8"/>
      <c r="AE138" s="8"/>
      <c r="AF138" s="8"/>
      <c r="AG138" s="8"/>
      <c r="AH138" s="8"/>
    </row>
    <row r="139" spans="1:34" ht="19.95" customHeight="1" thickBot="1" x14ac:dyDescent="0.35">
      <c r="A139" s="8"/>
      <c r="B139" s="7"/>
      <c r="C139" s="8"/>
      <c r="D139" s="377" t="s">
        <v>28</v>
      </c>
      <c r="E139" s="378"/>
      <c r="F139" s="134"/>
      <c r="G139" s="135"/>
      <c r="H139" s="131"/>
      <c r="I139" s="178"/>
      <c r="J139" s="127">
        <f t="shared" si="6"/>
        <v>1</v>
      </c>
      <c r="K139" s="127">
        <f>IF(F139=0,0,(COS(RADIANS(I139))+(G139/F139)*SIN(RADIANS(I139)))^0.65)</f>
        <v>0</v>
      </c>
      <c r="L139" s="127">
        <v>1.1000000000000001</v>
      </c>
      <c r="M139" s="62"/>
      <c r="N139" s="8"/>
      <c r="O139" s="8"/>
      <c r="P139" s="8"/>
      <c r="Q139" s="8"/>
      <c r="R139" s="173">
        <v>90</v>
      </c>
      <c r="S139" s="54">
        <v>2.5</v>
      </c>
      <c r="T139" s="55">
        <v>3.9</v>
      </c>
      <c r="U139" s="20"/>
      <c r="V139" s="8"/>
      <c r="W139" s="335" t="s">
        <v>96</v>
      </c>
      <c r="X139" s="336"/>
      <c r="Y139" s="336"/>
      <c r="Z139" s="336" t="s">
        <v>97</v>
      </c>
      <c r="AA139" s="336"/>
      <c r="AB139" s="55">
        <v>1.3</v>
      </c>
      <c r="AC139" s="20"/>
      <c r="AD139" s="8"/>
      <c r="AE139" s="8"/>
      <c r="AF139" s="8"/>
      <c r="AG139" s="8"/>
      <c r="AH139" s="8"/>
    </row>
    <row r="140" spans="1:34" ht="19.95" customHeight="1" x14ac:dyDescent="0.3">
      <c r="A140" s="8"/>
      <c r="B140" s="7"/>
      <c r="C140" s="8"/>
      <c r="D140" s="8"/>
      <c r="E140" s="8"/>
      <c r="F140" s="20"/>
      <c r="G140" s="20"/>
      <c r="H140" s="20"/>
      <c r="I140" s="20"/>
      <c r="J140" s="20"/>
      <c r="K140" s="20"/>
      <c r="L140" s="20"/>
      <c r="M140" s="8"/>
      <c r="N140" s="8"/>
      <c r="O140" s="8"/>
      <c r="P140" s="8"/>
      <c r="Q140" s="337" t="s">
        <v>346</v>
      </c>
      <c r="R140" s="338"/>
      <c r="S140" s="338"/>
      <c r="T140" s="338"/>
      <c r="U140" s="338"/>
      <c r="V140" s="8"/>
      <c r="W140" s="332" t="s">
        <v>345</v>
      </c>
      <c r="X140" s="332"/>
      <c r="Y140" s="332"/>
      <c r="Z140" s="332"/>
      <c r="AA140" s="332"/>
      <c r="AB140" s="332"/>
      <c r="AC140" s="8"/>
      <c r="AD140" s="8"/>
      <c r="AE140" s="8"/>
      <c r="AF140" s="8"/>
      <c r="AG140" s="8"/>
      <c r="AH140" s="8"/>
    </row>
    <row r="141" spans="1:34" ht="19.95" customHeight="1" x14ac:dyDescent="0.3">
      <c r="A141" s="8"/>
      <c r="B141" s="7"/>
      <c r="C141" s="8"/>
      <c r="D141" s="373" t="s">
        <v>283</v>
      </c>
      <c r="E141" s="342"/>
      <c r="F141" s="40" t="s">
        <v>22</v>
      </c>
      <c r="G141" s="40" t="s">
        <v>21</v>
      </c>
      <c r="H141" s="40" t="s">
        <v>78</v>
      </c>
      <c r="I141" s="375" t="s">
        <v>100</v>
      </c>
      <c r="J141" s="376"/>
      <c r="K141" s="58" t="s">
        <v>101</v>
      </c>
      <c r="L141" s="40" t="s">
        <v>32</v>
      </c>
      <c r="M141" s="8"/>
      <c r="N141" s="8"/>
      <c r="O141" s="8"/>
      <c r="P141" s="8"/>
      <c r="Q141" s="338"/>
      <c r="R141" s="338"/>
      <c r="S141" s="338"/>
      <c r="T141" s="338"/>
      <c r="U141" s="338"/>
      <c r="V141" s="8"/>
      <c r="AC141" s="8"/>
      <c r="AD141" s="8"/>
      <c r="AE141" s="8"/>
      <c r="AF141" s="8"/>
      <c r="AG141" s="8"/>
      <c r="AH141" s="8"/>
    </row>
    <row r="142" spans="1:34" ht="19.95" customHeight="1" x14ac:dyDescent="0.3">
      <c r="A142" s="8"/>
      <c r="B142" s="7"/>
      <c r="C142" s="8"/>
      <c r="D142" s="377" t="s">
        <v>26</v>
      </c>
      <c r="E142" s="378"/>
      <c r="F142" s="134"/>
      <c r="G142" s="134"/>
      <c r="H142" s="136" t="str">
        <f>IF(G142=0,"",G142/SQRT((32.2*F142)))</f>
        <v/>
      </c>
      <c r="I142" s="351"/>
      <c r="J142" s="353"/>
      <c r="K142" s="137">
        <f>IFERROR(IF(H142&gt;0.8,3*F137,2.4*F137),"")</f>
        <v>0</v>
      </c>
      <c r="L142" s="129" t="str">
        <f>IFERROR(MROUND(IF(NOT(I142="less than 12% fines"),F142*2*0.5*J137*K137*L137*((F137/F142)^0.65)*(H142^0.43),F142*2*J137*K137*L137*((F137/F142)^0.65)*(H142^0.43)),0.5),"")</f>
        <v/>
      </c>
      <c r="M142" s="8"/>
      <c r="N142" s="8"/>
      <c r="O142" s="8"/>
      <c r="P142" s="8"/>
      <c r="Q142" s="8"/>
      <c r="R142" s="339" t="s">
        <v>98</v>
      </c>
      <c r="S142" s="339"/>
      <c r="T142" s="339"/>
      <c r="U142" s="339"/>
      <c r="V142" s="339"/>
      <c r="W142" s="8"/>
      <c r="X142" s="8"/>
      <c r="Y142" s="8"/>
      <c r="Z142" s="8"/>
      <c r="AA142" s="8"/>
      <c r="AB142" s="8"/>
      <c r="AC142" s="8"/>
      <c r="AD142" s="8"/>
      <c r="AE142" s="8"/>
      <c r="AF142" s="8"/>
      <c r="AG142" s="8"/>
      <c r="AH142" s="8"/>
    </row>
    <row r="143" spans="1:34" ht="19.95" customHeight="1" x14ac:dyDescent="0.3">
      <c r="A143" s="8"/>
      <c r="B143" s="7"/>
      <c r="C143" s="8"/>
      <c r="D143" s="377" t="s">
        <v>27</v>
      </c>
      <c r="E143" s="378"/>
      <c r="F143" s="134"/>
      <c r="G143" s="134"/>
      <c r="H143" s="136" t="str">
        <f>IF(G143=0,"",G143/SQRT((32.2*F143)))</f>
        <v/>
      </c>
      <c r="I143" s="351"/>
      <c r="J143" s="353"/>
      <c r="K143" s="137">
        <f t="shared" ref="K143:K144" si="7">IFERROR(IF(H143&gt;0.8,3*F138,2.4*F138),"")</f>
        <v>0</v>
      </c>
      <c r="L143" s="129" t="str">
        <f t="shared" ref="L143:L144" si="8">IFERROR(MROUND(IF(NOT(I143="less than 12% fines"),F143*2*0.5*J138*K138*L138*((F138/F143)^0.65)*(H143^0.43),F143*2*J138*K138*L138*((F138/F143)^0.65)*(H143^0.43)),0.5),"")</f>
        <v/>
      </c>
      <c r="M143" s="8"/>
      <c r="N143" s="8"/>
      <c r="O143" s="8"/>
      <c r="P143" s="8"/>
      <c r="Q143" s="8"/>
      <c r="R143" s="8"/>
      <c r="S143" s="8"/>
      <c r="T143" s="8"/>
      <c r="U143" s="8"/>
      <c r="V143" s="8"/>
      <c r="W143" s="8"/>
      <c r="X143" s="8"/>
      <c r="Y143" s="8"/>
      <c r="Z143" s="8"/>
      <c r="AA143" s="8"/>
      <c r="AB143" s="8"/>
      <c r="AC143" s="8"/>
      <c r="AD143" s="8"/>
      <c r="AE143" s="8"/>
      <c r="AF143" s="8"/>
      <c r="AG143" s="8"/>
      <c r="AH143" s="8"/>
    </row>
    <row r="144" spans="1:34" ht="19.95" customHeight="1" x14ac:dyDescent="0.3">
      <c r="A144" s="8"/>
      <c r="B144" s="7"/>
      <c r="C144" s="8"/>
      <c r="D144" s="377" t="s">
        <v>28</v>
      </c>
      <c r="E144" s="378"/>
      <c r="F144" s="134"/>
      <c r="G144" s="134"/>
      <c r="H144" s="136" t="str">
        <f>IF(G144=0,"",G144/SQRT((32.2*F144)))</f>
        <v/>
      </c>
      <c r="I144" s="351"/>
      <c r="J144" s="353"/>
      <c r="K144" s="137">
        <f t="shared" si="7"/>
        <v>0</v>
      </c>
      <c r="L144" s="129" t="str">
        <f t="shared" si="8"/>
        <v/>
      </c>
      <c r="M144" s="8"/>
      <c r="N144" s="8"/>
      <c r="O144" s="8"/>
      <c r="P144" s="8"/>
      <c r="Q144" s="8"/>
      <c r="R144" s="8"/>
      <c r="S144" s="8"/>
      <c r="T144" s="8"/>
      <c r="U144" s="8"/>
      <c r="V144" s="8"/>
      <c r="W144" s="8"/>
      <c r="X144" s="8"/>
      <c r="Y144" s="8"/>
      <c r="Z144" s="8"/>
      <c r="AA144" s="8"/>
      <c r="AB144" s="8"/>
      <c r="AC144" s="8"/>
      <c r="AD144" s="8"/>
      <c r="AE144" s="8"/>
      <c r="AF144" s="8"/>
      <c r="AG144" s="8"/>
      <c r="AH144" s="8"/>
    </row>
    <row r="145" spans="1:34" ht="19.95" customHeight="1" x14ac:dyDescent="0.3">
      <c r="A145" s="8"/>
      <c r="B145" s="7"/>
      <c r="C145" s="8"/>
      <c r="D145" s="414" t="s">
        <v>102</v>
      </c>
      <c r="E145" s="415"/>
      <c r="F145" s="415"/>
      <c r="G145" s="415"/>
      <c r="H145" s="415"/>
      <c r="I145" s="415"/>
      <c r="J145" s="415"/>
      <c r="K145" s="415"/>
      <c r="L145" s="416"/>
      <c r="M145" s="8"/>
      <c r="N145" s="8"/>
      <c r="O145" s="8"/>
      <c r="P145" s="8"/>
      <c r="Q145" s="8"/>
      <c r="R145" s="8"/>
      <c r="S145" s="8"/>
      <c r="T145" s="8"/>
      <c r="U145" s="8"/>
      <c r="V145" s="8"/>
      <c r="W145" s="8"/>
      <c r="X145" s="8"/>
      <c r="Y145" s="8"/>
      <c r="Z145" s="8"/>
      <c r="AA145" s="8"/>
      <c r="AB145" s="8"/>
      <c r="AC145" s="8"/>
      <c r="AD145" s="8"/>
      <c r="AE145" s="8"/>
      <c r="AF145" s="8"/>
      <c r="AG145" s="8"/>
      <c r="AH145" s="8"/>
    </row>
    <row r="146" spans="1:34" ht="19.95" customHeight="1" x14ac:dyDescent="0.3">
      <c r="A146" s="8"/>
      <c r="B146" s="7"/>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row>
    <row r="147" spans="1:34" ht="19.95" customHeight="1" x14ac:dyDescent="0.3">
      <c r="A147" s="8"/>
      <c r="B147" s="22"/>
      <c r="C147" s="22"/>
      <c r="D147" s="8"/>
      <c r="E147" s="22"/>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row>
    <row r="148" spans="1:34" ht="19.95" customHeight="1" x14ac:dyDescent="0.3">
      <c r="A148" s="8"/>
      <c r="B148" s="7"/>
      <c r="C148" s="8"/>
      <c r="D148" s="8"/>
      <c r="E148" s="8"/>
      <c r="F148" s="8"/>
      <c r="G148" s="8"/>
      <c r="H148" s="8"/>
      <c r="I148" s="8"/>
      <c r="J148" s="8"/>
      <c r="K148" s="8"/>
      <c r="L148" s="8"/>
      <c r="M148" s="8"/>
      <c r="N148" s="8"/>
      <c r="O148" s="8"/>
      <c r="P148" s="8"/>
      <c r="Q148" s="8"/>
      <c r="R148" s="8"/>
      <c r="S148" s="8"/>
      <c r="T148" s="8"/>
      <c r="U148" s="8"/>
      <c r="V148" s="8"/>
      <c r="W148" s="8"/>
      <c r="X148" s="8"/>
      <c r="Y148" s="8"/>
      <c r="Z148" s="8"/>
      <c r="AB148" s="8"/>
      <c r="AC148" s="8"/>
      <c r="AD148" s="8"/>
    </row>
    <row r="149" spans="1:34" ht="19.95" customHeight="1" thickBot="1" x14ac:dyDescent="0.35">
      <c r="A149" s="8"/>
      <c r="B149" s="7"/>
      <c r="C149" s="8"/>
      <c r="D149" s="8"/>
      <c r="E149" s="8"/>
      <c r="F149" s="8"/>
      <c r="G149" s="8"/>
      <c r="H149" s="8"/>
      <c r="I149" s="8"/>
      <c r="J149" s="8"/>
      <c r="K149" s="8"/>
      <c r="L149" s="8"/>
      <c r="M149" s="8"/>
      <c r="N149" s="8"/>
      <c r="O149" s="8"/>
      <c r="P149" s="8"/>
      <c r="Q149" s="8"/>
      <c r="R149" s="356" t="s">
        <v>103</v>
      </c>
      <c r="S149" s="356"/>
      <c r="T149" s="356"/>
      <c r="U149" s="356"/>
      <c r="V149" s="356"/>
      <c r="W149" s="8"/>
      <c r="X149" s="8"/>
      <c r="Y149" s="8"/>
      <c r="Z149" s="8"/>
      <c r="AA149" s="8"/>
      <c r="AB149" s="8"/>
      <c r="AC149" s="8"/>
      <c r="AD149" s="8"/>
    </row>
    <row r="150" spans="1:34" ht="19.95" customHeight="1" x14ac:dyDescent="0.3">
      <c r="A150" s="8"/>
      <c r="B150" s="7"/>
      <c r="C150" s="8"/>
      <c r="D150" s="8"/>
      <c r="E150" s="8"/>
      <c r="F150" s="8"/>
      <c r="G150" s="8"/>
      <c r="H150" s="8"/>
      <c r="I150" s="8"/>
      <c r="J150" s="8"/>
      <c r="K150" s="8"/>
      <c r="L150" s="8"/>
      <c r="M150" s="8"/>
      <c r="N150" s="8"/>
      <c r="O150" s="8"/>
      <c r="P150" s="8"/>
      <c r="Q150" s="8"/>
      <c r="R150" s="45"/>
      <c r="S150" s="46"/>
      <c r="T150" s="46"/>
      <c r="U150" s="46"/>
      <c r="V150" s="46"/>
      <c r="W150" s="46"/>
      <c r="X150" s="46"/>
      <c r="Y150" s="46"/>
      <c r="Z150" s="46"/>
      <c r="AA150" s="47"/>
      <c r="AB150" s="8"/>
      <c r="AC150" s="8"/>
      <c r="AD150" s="8"/>
    </row>
    <row r="151" spans="1:34" ht="19.95" customHeight="1" x14ac:dyDescent="0.3">
      <c r="A151" s="8"/>
      <c r="B151" s="7"/>
      <c r="C151" s="8"/>
      <c r="D151" s="8"/>
      <c r="E151" s="8"/>
      <c r="F151" s="8"/>
      <c r="G151" s="8"/>
      <c r="H151" s="8"/>
      <c r="I151" s="8"/>
      <c r="J151" s="8"/>
      <c r="K151" s="8"/>
      <c r="L151" s="8"/>
      <c r="M151" s="8"/>
      <c r="N151" s="8"/>
      <c r="O151" s="8"/>
      <c r="P151" s="8"/>
      <c r="Q151" s="8"/>
      <c r="R151" s="33"/>
      <c r="S151" s="8"/>
      <c r="T151" s="8"/>
      <c r="U151" s="8"/>
      <c r="V151" s="8"/>
      <c r="W151" s="8"/>
      <c r="X151" s="8"/>
      <c r="Y151" s="8"/>
      <c r="Z151" s="8"/>
      <c r="AA151" s="34"/>
      <c r="AB151" s="8"/>
      <c r="AC151" s="8"/>
      <c r="AD151" s="8"/>
    </row>
    <row r="152" spans="1:34" ht="19.95" customHeight="1" x14ac:dyDescent="0.3">
      <c r="A152" s="8"/>
      <c r="B152" s="7"/>
      <c r="C152" s="8"/>
      <c r="D152" s="8"/>
      <c r="E152" s="8"/>
      <c r="F152" s="8"/>
      <c r="G152" s="8"/>
      <c r="H152" s="8"/>
      <c r="I152" s="8"/>
      <c r="J152" s="8"/>
      <c r="K152" s="8"/>
      <c r="L152" s="8"/>
      <c r="M152" s="8"/>
      <c r="N152" s="8"/>
      <c r="O152" s="8"/>
      <c r="P152" s="8"/>
      <c r="Q152" s="8"/>
      <c r="R152" s="33"/>
      <c r="S152" s="8"/>
      <c r="T152" s="8"/>
      <c r="U152" s="8"/>
      <c r="V152" s="8"/>
      <c r="W152" s="8"/>
      <c r="X152" s="8"/>
      <c r="Y152" s="8"/>
      <c r="Z152" s="8"/>
      <c r="AA152" s="34"/>
      <c r="AB152" s="8"/>
      <c r="AC152" s="8"/>
      <c r="AD152" s="8"/>
    </row>
    <row r="153" spans="1:34" ht="19.95" customHeight="1" x14ac:dyDescent="0.3">
      <c r="A153" s="8"/>
      <c r="B153" s="7"/>
      <c r="C153" s="8"/>
      <c r="D153" s="8"/>
      <c r="E153" s="8"/>
      <c r="F153" s="8"/>
      <c r="G153" s="8"/>
      <c r="H153" s="8"/>
      <c r="I153" s="8"/>
      <c r="J153" s="8"/>
      <c r="K153" s="8"/>
      <c r="L153" s="8"/>
      <c r="M153" s="8"/>
      <c r="N153" s="8"/>
      <c r="O153" s="8"/>
      <c r="P153" s="8"/>
      <c r="Q153" s="8"/>
      <c r="R153" s="33"/>
      <c r="S153" s="8"/>
      <c r="T153" s="8"/>
      <c r="U153" s="8"/>
      <c r="V153" s="8"/>
      <c r="W153" s="8"/>
      <c r="X153" s="8"/>
      <c r="Y153" s="8"/>
      <c r="Z153" s="8"/>
      <c r="AA153" s="34"/>
      <c r="AB153" s="8"/>
      <c r="AC153" s="8"/>
      <c r="AD153" s="8"/>
    </row>
    <row r="154" spans="1:34" ht="19.95" customHeight="1" x14ac:dyDescent="0.3">
      <c r="A154" s="8"/>
      <c r="B154" s="7"/>
      <c r="C154" s="8"/>
      <c r="D154" s="8"/>
      <c r="E154" s="8"/>
      <c r="F154" s="8"/>
      <c r="G154" s="8"/>
      <c r="H154" s="8"/>
      <c r="I154" s="8"/>
      <c r="J154" s="8"/>
      <c r="K154" s="8"/>
      <c r="L154" s="8"/>
      <c r="M154" s="8"/>
      <c r="N154" s="8"/>
      <c r="O154" s="8"/>
      <c r="P154" s="8"/>
      <c r="Q154" s="8"/>
      <c r="R154" s="33"/>
      <c r="S154" s="8"/>
      <c r="T154" s="8"/>
      <c r="U154" s="8"/>
      <c r="V154" s="8"/>
      <c r="W154" s="8"/>
      <c r="X154" s="8"/>
      <c r="Y154" s="8"/>
      <c r="Z154" s="8"/>
      <c r="AA154" s="34"/>
      <c r="AB154" s="8"/>
      <c r="AC154" s="8"/>
      <c r="AD154" s="8"/>
    </row>
    <row r="155" spans="1:34" ht="19.95" customHeight="1" x14ac:dyDescent="0.3">
      <c r="A155" s="8"/>
      <c r="B155" s="7"/>
      <c r="C155" s="8"/>
      <c r="D155" s="8"/>
      <c r="E155" s="8"/>
      <c r="F155" s="8"/>
      <c r="G155" s="8"/>
      <c r="H155" s="8"/>
      <c r="I155" s="8"/>
      <c r="J155" s="8"/>
      <c r="K155" s="8"/>
      <c r="L155" s="8"/>
      <c r="M155" s="8"/>
      <c r="N155" s="8"/>
      <c r="O155" s="8"/>
      <c r="P155" s="8"/>
      <c r="Q155" s="8"/>
      <c r="R155" s="33"/>
      <c r="S155" s="8"/>
      <c r="T155" s="8"/>
      <c r="U155" s="8"/>
      <c r="V155" s="8"/>
      <c r="W155" s="8"/>
      <c r="X155" s="8"/>
      <c r="Y155" s="8"/>
      <c r="Z155" s="8"/>
      <c r="AA155" s="34"/>
      <c r="AB155" s="8"/>
      <c r="AC155" s="8"/>
      <c r="AD155" s="8"/>
    </row>
    <row r="156" spans="1:34" ht="19.95" customHeight="1" x14ac:dyDescent="0.3">
      <c r="A156" s="8"/>
      <c r="B156" s="7"/>
      <c r="C156" s="8"/>
      <c r="D156" s="8"/>
      <c r="E156" s="8"/>
      <c r="F156" s="8"/>
      <c r="G156" s="8"/>
      <c r="H156" s="8"/>
      <c r="I156" s="8"/>
      <c r="J156" s="8"/>
      <c r="K156" s="8"/>
      <c r="L156" s="8"/>
      <c r="M156" s="8"/>
      <c r="N156" s="8"/>
      <c r="O156" s="8"/>
      <c r="P156" s="8"/>
      <c r="Q156" s="8"/>
      <c r="R156" s="33"/>
      <c r="S156" s="8"/>
      <c r="T156" s="8"/>
      <c r="U156" s="8"/>
      <c r="V156" s="8"/>
      <c r="W156" s="8"/>
      <c r="X156" s="8"/>
      <c r="Y156" s="8"/>
      <c r="Z156" s="8"/>
      <c r="AA156" s="34"/>
      <c r="AB156" s="8"/>
      <c r="AC156" s="8"/>
      <c r="AD156" s="8"/>
    </row>
    <row r="157" spans="1:34" ht="19.95" customHeight="1" x14ac:dyDescent="0.3">
      <c r="A157" s="8"/>
      <c r="B157" s="7"/>
      <c r="C157" s="8"/>
      <c r="D157" s="8"/>
      <c r="E157" s="8"/>
      <c r="F157" s="8"/>
      <c r="G157" s="8"/>
      <c r="H157" s="8"/>
      <c r="I157" s="8"/>
      <c r="J157" s="8"/>
      <c r="K157" s="8"/>
      <c r="L157" s="8"/>
      <c r="M157" s="8"/>
      <c r="N157" s="8"/>
      <c r="O157" s="8"/>
      <c r="P157" s="8"/>
      <c r="Q157" s="8"/>
      <c r="R157" s="33"/>
      <c r="S157" s="8"/>
      <c r="T157" s="8"/>
      <c r="U157" s="8"/>
      <c r="V157" s="8"/>
      <c r="W157" s="8"/>
      <c r="X157" s="8"/>
      <c r="Y157" s="8"/>
      <c r="Z157" s="8"/>
      <c r="AA157" s="34"/>
      <c r="AB157" s="8"/>
      <c r="AC157" s="8"/>
      <c r="AD157" s="8"/>
    </row>
    <row r="158" spans="1:34" ht="19.95" customHeight="1" x14ac:dyDescent="0.3">
      <c r="A158" s="8"/>
      <c r="B158" s="7"/>
      <c r="C158" s="8"/>
      <c r="D158" s="8"/>
      <c r="E158" s="8"/>
      <c r="F158" s="8"/>
      <c r="G158" s="8"/>
      <c r="H158" s="8"/>
      <c r="I158" s="8"/>
      <c r="J158" s="8"/>
      <c r="K158" s="8"/>
      <c r="L158" s="8"/>
      <c r="M158" s="8"/>
      <c r="N158" s="8"/>
      <c r="O158" s="8"/>
      <c r="P158" s="8"/>
      <c r="Q158" s="8"/>
      <c r="R158" s="33"/>
      <c r="S158" s="8"/>
      <c r="T158" s="8"/>
      <c r="U158" s="8"/>
      <c r="V158" s="8"/>
      <c r="W158" s="8"/>
      <c r="X158" s="8"/>
      <c r="Y158" s="8"/>
      <c r="Z158" s="8"/>
      <c r="AA158" s="34"/>
      <c r="AB158" s="8"/>
      <c r="AC158" s="8"/>
      <c r="AD158" s="8"/>
    </row>
    <row r="159" spans="1:34" ht="19.95" customHeight="1" x14ac:dyDescent="0.3">
      <c r="A159" s="8"/>
      <c r="B159" s="7"/>
      <c r="C159" s="8"/>
      <c r="D159" s="8"/>
      <c r="E159" s="8"/>
      <c r="F159" s="8"/>
      <c r="G159" s="8"/>
      <c r="H159" s="8"/>
      <c r="I159" s="8"/>
      <c r="J159" s="8"/>
      <c r="K159" s="8"/>
      <c r="L159" s="8"/>
      <c r="M159" s="8"/>
      <c r="N159" s="8"/>
      <c r="O159" s="8"/>
      <c r="P159" s="8"/>
      <c r="Q159" s="8"/>
      <c r="R159" s="33"/>
      <c r="S159" s="8"/>
      <c r="T159" s="8"/>
      <c r="U159" s="8"/>
      <c r="V159" s="8"/>
      <c r="W159" s="8"/>
      <c r="X159" s="8"/>
      <c r="Y159" s="8"/>
      <c r="Z159" s="8"/>
      <c r="AA159" s="34"/>
      <c r="AB159" s="8"/>
      <c r="AC159" s="8"/>
      <c r="AD159" s="8"/>
    </row>
    <row r="160" spans="1:34" ht="19.95" customHeight="1" thickBot="1" x14ac:dyDescent="0.35">
      <c r="A160" s="8"/>
      <c r="B160" s="7"/>
      <c r="C160" s="8"/>
      <c r="D160" s="8"/>
      <c r="E160" s="8"/>
      <c r="F160" s="8"/>
      <c r="G160" s="8"/>
      <c r="H160" s="8"/>
      <c r="I160" s="8"/>
      <c r="J160" s="8"/>
      <c r="K160" s="8"/>
      <c r="L160" s="8"/>
      <c r="M160" s="8"/>
      <c r="N160" s="8"/>
      <c r="O160" s="8"/>
      <c r="P160" s="8"/>
      <c r="Q160" s="8"/>
      <c r="R160" s="41"/>
      <c r="S160" s="42"/>
      <c r="T160" s="42"/>
      <c r="U160" s="42"/>
      <c r="V160" s="42"/>
      <c r="W160" s="42"/>
      <c r="X160" s="42"/>
      <c r="Y160" s="42"/>
      <c r="Z160" s="42"/>
      <c r="AA160" s="43"/>
      <c r="AB160" s="8"/>
      <c r="AC160" s="8"/>
      <c r="AD160" s="8"/>
    </row>
    <row r="161" spans="1:30" ht="19.95" customHeight="1" x14ac:dyDescent="0.3">
      <c r="A161" s="8"/>
      <c r="B161" s="7"/>
      <c r="C161" s="8"/>
      <c r="D161" s="8"/>
      <c r="E161" s="8"/>
      <c r="F161" s="8"/>
      <c r="G161" s="8"/>
      <c r="H161" s="8"/>
      <c r="I161" s="8"/>
      <c r="J161" s="8"/>
      <c r="K161" s="8"/>
      <c r="L161" s="8"/>
      <c r="M161" s="8"/>
      <c r="N161" s="8"/>
      <c r="O161" s="8"/>
      <c r="P161" s="8"/>
      <c r="Q161" s="8"/>
      <c r="R161" s="332" t="s">
        <v>337</v>
      </c>
      <c r="S161" s="332"/>
      <c r="T161" s="332"/>
      <c r="U161" s="332"/>
      <c r="V161" s="332"/>
      <c r="W161" s="332"/>
      <c r="X161" s="332"/>
      <c r="Y161" s="332"/>
      <c r="Z161" s="332"/>
      <c r="AA161" s="332"/>
      <c r="AB161" s="8"/>
      <c r="AC161" s="8"/>
      <c r="AD161" s="8"/>
    </row>
    <row r="162" spans="1:30" ht="19.95" customHeight="1" x14ac:dyDescent="0.3">
      <c r="A162" s="8"/>
      <c r="B162" s="7"/>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9.95" customHeight="1" x14ac:dyDescent="0.3">
      <c r="A163" s="8"/>
      <c r="B163" s="7"/>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9.95" customHeight="1" x14ac:dyDescent="0.3">
      <c r="A164" s="8"/>
      <c r="B164" s="7"/>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9.95" customHeight="1" x14ac:dyDescent="0.3">
      <c r="A165" s="8"/>
      <c r="B165" s="7"/>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9.95" customHeight="1" x14ac:dyDescent="0.3">
      <c r="A166" s="8"/>
      <c r="B166" s="7"/>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9.95" customHeight="1" x14ac:dyDescent="0.3">
      <c r="A167" s="8"/>
      <c r="B167" s="7"/>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9.95" customHeight="1" x14ac:dyDescent="0.3">
      <c r="A168" s="8"/>
      <c r="B168" s="7"/>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9.95" customHeight="1" x14ac:dyDescent="0.3">
      <c r="A169" s="8"/>
      <c r="B169" s="7"/>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9.95" customHeight="1" x14ac:dyDescent="0.3">
      <c r="A170" s="8"/>
      <c r="B170" s="7"/>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9.95" customHeight="1" x14ac:dyDescent="0.3">
      <c r="A171" s="8"/>
      <c r="B171" s="7"/>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9.95" customHeight="1" x14ac:dyDescent="0.3">
      <c r="A172" s="8"/>
      <c r="B172" s="7"/>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9.95" customHeight="1" x14ac:dyDescent="0.3">
      <c r="A173" s="8"/>
      <c r="B173" s="7"/>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9.95" customHeight="1" x14ac:dyDescent="0.3">
      <c r="A174" s="8"/>
      <c r="B174" s="7"/>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9.95" customHeight="1" x14ac:dyDescent="0.3">
      <c r="A175" s="8"/>
      <c r="B175" s="7"/>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9.95" customHeight="1" x14ac:dyDescent="0.3">
      <c r="A176" s="8"/>
      <c r="B176" s="7"/>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9.95" customHeight="1" x14ac:dyDescent="0.3">
      <c r="A177" s="8"/>
      <c r="B177" s="7"/>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9.95" customHeight="1" x14ac:dyDescent="0.3">
      <c r="A178" s="8"/>
      <c r="B178" s="7"/>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9.95" customHeight="1" x14ac:dyDescent="0.3">
      <c r="A179" s="8"/>
      <c r="B179" s="7"/>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9.95" customHeight="1" x14ac:dyDescent="0.3">
      <c r="A180" s="8"/>
      <c r="B180" s="7"/>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9.95" customHeight="1" x14ac:dyDescent="0.3">
      <c r="A181" s="8"/>
      <c r="B181" s="7"/>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9.95" customHeight="1" x14ac:dyDescent="0.3">
      <c r="A182" s="8"/>
      <c r="B182" s="7"/>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9.95" customHeight="1" x14ac:dyDescent="0.3">
      <c r="A183" s="8"/>
      <c r="B183" s="7"/>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9.95" customHeight="1" x14ac:dyDescent="0.3">
      <c r="A184" s="8"/>
      <c r="B184" s="7"/>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9.95" customHeight="1" x14ac:dyDescent="0.3">
      <c r="A185" s="8"/>
      <c r="B185" s="7"/>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9.95" customHeight="1" x14ac:dyDescent="0.3">
      <c r="A186" s="8"/>
      <c r="B186" s="7"/>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9.95" customHeight="1" x14ac:dyDescent="0.3">
      <c r="A187" s="8"/>
      <c r="B187" s="7"/>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9.95" customHeight="1" x14ac:dyDescent="0.3">
      <c r="A188" s="8"/>
      <c r="B188" s="7"/>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9.95" customHeight="1" x14ac:dyDescent="0.3">
      <c r="A189" s="8"/>
      <c r="B189" s="7"/>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9.95" customHeight="1" x14ac:dyDescent="0.3">
      <c r="A190" s="8"/>
      <c r="B190" s="7"/>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9.95" customHeight="1" x14ac:dyDescent="0.3">
      <c r="A191" s="8"/>
      <c r="B191" s="7"/>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9.95" customHeight="1" x14ac:dyDescent="0.3">
      <c r="A192" s="8"/>
      <c r="B192" s="7"/>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9.95" customHeight="1" x14ac:dyDescent="0.3">
      <c r="A193" s="8"/>
      <c r="B193" s="7"/>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9.95" customHeight="1" x14ac:dyDescent="0.3">
      <c r="A194" s="8"/>
      <c r="B194" s="7"/>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9.95" customHeight="1" x14ac:dyDescent="0.3">
      <c r="A195" s="8"/>
      <c r="B195" s="7"/>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9.95" customHeight="1" x14ac:dyDescent="0.3">
      <c r="A196" s="8"/>
      <c r="B196" s="7"/>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9.95" customHeight="1" x14ac:dyDescent="0.3">
      <c r="A197" s="8"/>
      <c r="B197" s="7"/>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9.95" customHeight="1" x14ac:dyDescent="0.3">
      <c r="A198" s="8"/>
      <c r="B198" s="7"/>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9.95" customHeight="1" x14ac:dyDescent="0.3">
      <c r="A199" s="8"/>
      <c r="B199" s="7"/>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9.95" customHeight="1" x14ac:dyDescent="0.3">
      <c r="A200" s="8"/>
      <c r="B200" s="7"/>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9.95" customHeight="1" x14ac:dyDescent="0.3">
      <c r="A201" s="8"/>
      <c r="B201" s="7"/>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9.95" customHeight="1" x14ac:dyDescent="0.3">
      <c r="A202" s="8"/>
      <c r="B202" s="7"/>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9.95" customHeight="1" x14ac:dyDescent="0.3">
      <c r="A203" s="8"/>
      <c r="B203" s="7"/>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9.95" customHeight="1" x14ac:dyDescent="0.3">
      <c r="A204" s="8"/>
      <c r="B204" s="7"/>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9.95" customHeight="1" x14ac:dyDescent="0.3">
      <c r="A205" s="8"/>
      <c r="B205" s="7"/>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9.95" customHeight="1" x14ac:dyDescent="0.3">
      <c r="A206" s="8"/>
      <c r="B206" s="7"/>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9.95" customHeight="1" x14ac:dyDescent="0.3">
      <c r="A207" s="8"/>
      <c r="B207" s="7"/>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9.95" customHeight="1" x14ac:dyDescent="0.3">
      <c r="A208" s="8"/>
      <c r="B208" s="7"/>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9.95" customHeight="1" x14ac:dyDescent="0.3">
      <c r="A209" s="8"/>
      <c r="B209" s="7"/>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9.95" customHeight="1" x14ac:dyDescent="0.3">
      <c r="A210" s="8"/>
      <c r="B210" s="7"/>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9.95" customHeight="1" x14ac:dyDescent="0.3">
      <c r="A211" s="8"/>
      <c r="B211" s="7"/>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9.95" customHeight="1" x14ac:dyDescent="0.3">
      <c r="A212" s="8"/>
      <c r="B212" s="7"/>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9.95" customHeight="1" x14ac:dyDescent="0.3">
      <c r="A213" s="8"/>
      <c r="B213" s="7"/>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9.95" customHeight="1" x14ac:dyDescent="0.3">
      <c r="A214" s="8"/>
      <c r="B214" s="7"/>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9.95" customHeight="1" x14ac:dyDescent="0.3">
      <c r="A215" s="8"/>
      <c r="B215" s="7"/>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9.95" customHeight="1" x14ac:dyDescent="0.3">
      <c r="A216" s="8"/>
      <c r="B216" s="7"/>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9.95" customHeight="1" x14ac:dyDescent="0.3">
      <c r="A217" s="8"/>
      <c r="B217" s="7"/>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9.95" customHeight="1" x14ac:dyDescent="0.3">
      <c r="A218" s="8"/>
      <c r="B218" s="7"/>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9.95" customHeight="1" x14ac:dyDescent="0.3">
      <c r="A219" s="8"/>
      <c r="B219" s="7"/>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0" ht="19.95" customHeight="1" x14ac:dyDescent="0.3">
      <c r="A220" s="8"/>
      <c r="B220" s="7"/>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row>
    <row r="221" spans="1:30" ht="19.95" customHeight="1" x14ac:dyDescent="0.3">
      <c r="A221" s="8"/>
      <c r="B221" s="7"/>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row>
    <row r="222" spans="1:30" ht="19.95" customHeight="1" x14ac:dyDescent="0.3">
      <c r="A222" s="8"/>
      <c r="B222" s="7"/>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row>
    <row r="223" spans="1:30" ht="19.95" customHeight="1" x14ac:dyDescent="0.3">
      <c r="A223" s="8"/>
      <c r="B223" s="7"/>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row>
    <row r="224" spans="1:30" ht="19.95" customHeight="1" x14ac:dyDescent="0.3">
      <c r="A224" s="8"/>
      <c r="B224" s="7"/>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row r="225" spans="1:30" ht="19.95" customHeight="1" x14ac:dyDescent="0.3">
      <c r="A225" s="8"/>
      <c r="B225" s="7"/>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row>
    <row r="226" spans="1:30" ht="19.95" customHeight="1" x14ac:dyDescent="0.3">
      <c r="A226" s="8"/>
      <c r="B226" s="7"/>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row>
  </sheetData>
  <sheetProtection algorithmName="SHA-512" hashValue="dNR86HUKf5dtzhcgk3MfffIY9w6YVkLqTdxkhGNm4P7O1miOxJEb1DsqGgMwv1ILyp9bTZGFE2hRh4HCCRisLQ==" saltValue="w14XzGUEZbbuwODF72+UyQ==" spinCount="100000" sheet="1" objects="1" scenarios="1"/>
  <mergeCells count="178">
    <mergeCell ref="J36:M36"/>
    <mergeCell ref="J35:M35"/>
    <mergeCell ref="B24:F24"/>
    <mergeCell ref="G24:L24"/>
    <mergeCell ref="B25:F25"/>
    <mergeCell ref="G25:L25"/>
    <mergeCell ref="B35:E35"/>
    <mergeCell ref="F35:H35"/>
    <mergeCell ref="G29:I29"/>
    <mergeCell ref="J29:L29"/>
    <mergeCell ref="D27:L28"/>
    <mergeCell ref="C33:L33"/>
    <mergeCell ref="B36:E36"/>
    <mergeCell ref="F36:H36"/>
    <mergeCell ref="B23:F23"/>
    <mergeCell ref="G23:L23"/>
    <mergeCell ref="B31:L31"/>
    <mergeCell ref="G7:L7"/>
    <mergeCell ref="G10:J18"/>
    <mergeCell ref="A1:M1"/>
    <mergeCell ref="G2:L2"/>
    <mergeCell ref="G3:L3"/>
    <mergeCell ref="G4:L4"/>
    <mergeCell ref="G5:L5"/>
    <mergeCell ref="G6:L6"/>
    <mergeCell ref="D136:E136"/>
    <mergeCell ref="R131:U131"/>
    <mergeCell ref="R133:V133"/>
    <mergeCell ref="W133:AB133"/>
    <mergeCell ref="D145:L145"/>
    <mergeCell ref="R149:V149"/>
    <mergeCell ref="D142:E142"/>
    <mergeCell ref="I142:J142"/>
    <mergeCell ref="D143:E143"/>
    <mergeCell ref="I143:J143"/>
    <mergeCell ref="D144:E144"/>
    <mergeCell ref="I144:J144"/>
    <mergeCell ref="D137:E137"/>
    <mergeCell ref="D138:E138"/>
    <mergeCell ref="D141:E141"/>
    <mergeCell ref="D139:E139"/>
    <mergeCell ref="I141:J141"/>
    <mergeCell ref="D111:E111"/>
    <mergeCell ref="R123:U123"/>
    <mergeCell ref="R124:U124"/>
    <mergeCell ref="D114:E114"/>
    <mergeCell ref="D115:E115"/>
    <mergeCell ref="D116:E116"/>
    <mergeCell ref="D117:E117"/>
    <mergeCell ref="W119:AB119"/>
    <mergeCell ref="W121:AB121"/>
    <mergeCell ref="D112:L113"/>
    <mergeCell ref="D91:E91"/>
    <mergeCell ref="D92:E92"/>
    <mergeCell ref="R96:X96"/>
    <mergeCell ref="R97:W97"/>
    <mergeCell ref="D109:E109"/>
    <mergeCell ref="D110:E110"/>
    <mergeCell ref="D108:E108"/>
    <mergeCell ref="R82:Y82"/>
    <mergeCell ref="R83:Y83"/>
    <mergeCell ref="D84:E84"/>
    <mergeCell ref="D85:E85"/>
    <mergeCell ref="D86:E86"/>
    <mergeCell ref="D90:E90"/>
    <mergeCell ref="D80:E80"/>
    <mergeCell ref="R80:S80"/>
    <mergeCell ref="U80:Y80"/>
    <mergeCell ref="D81:E81"/>
    <mergeCell ref="R81:S81"/>
    <mergeCell ref="U81:Y81"/>
    <mergeCell ref="D89:E89"/>
    <mergeCell ref="D83:E83"/>
    <mergeCell ref="R74:Y74"/>
    <mergeCell ref="R77:Y77"/>
    <mergeCell ref="R78:S78"/>
    <mergeCell ref="U78:Y78"/>
    <mergeCell ref="D79:E79"/>
    <mergeCell ref="R79:S79"/>
    <mergeCell ref="U79:Y79"/>
    <mergeCell ref="R84:Y84"/>
    <mergeCell ref="D87:L88"/>
    <mergeCell ref="D55:E55"/>
    <mergeCell ref="K55:L55"/>
    <mergeCell ref="D56:L56"/>
    <mergeCell ref="D57:K57"/>
    <mergeCell ref="R62:W62"/>
    <mergeCell ref="R65:Y65"/>
    <mergeCell ref="D78:E78"/>
    <mergeCell ref="C58:M58"/>
    <mergeCell ref="D54:E54"/>
    <mergeCell ref="K54:L54"/>
    <mergeCell ref="R57:X57"/>
    <mergeCell ref="D52:E52"/>
    <mergeCell ref="B38:E38"/>
    <mergeCell ref="F38:H38"/>
    <mergeCell ref="R44:W44"/>
    <mergeCell ref="Y44:AG44"/>
    <mergeCell ref="K52:L52"/>
    <mergeCell ref="D53:E53"/>
    <mergeCell ref="K53:L53"/>
    <mergeCell ref="L41:M41"/>
    <mergeCell ref="J38:M38"/>
    <mergeCell ref="J39:M39"/>
    <mergeCell ref="B39:E39"/>
    <mergeCell ref="F39:H39"/>
    <mergeCell ref="B40:E40"/>
    <mergeCell ref="F40:H40"/>
    <mergeCell ref="I40:K40"/>
    <mergeCell ref="L40:M40"/>
    <mergeCell ref="B41:E41"/>
    <mergeCell ref="F41:H41"/>
    <mergeCell ref="I41:K41"/>
    <mergeCell ref="AA53:AH53"/>
    <mergeCell ref="W15:Y15"/>
    <mergeCell ref="Z15:AB15"/>
    <mergeCell ref="W17:Y17"/>
    <mergeCell ref="Z17:AB17"/>
    <mergeCell ref="R33:W33"/>
    <mergeCell ref="R34:X34"/>
    <mergeCell ref="V27:X27"/>
    <mergeCell ref="P25:R25"/>
    <mergeCell ref="S25:U25"/>
    <mergeCell ref="V25:X25"/>
    <mergeCell ref="P26:R26"/>
    <mergeCell ref="S26:U26"/>
    <mergeCell ref="V26:X26"/>
    <mergeCell ref="P27:R27"/>
    <mergeCell ref="S27:U27"/>
    <mergeCell ref="P28:X28"/>
    <mergeCell ref="B37:E37"/>
    <mergeCell ref="F37:H37"/>
    <mergeCell ref="I37:K37"/>
    <mergeCell ref="L37:M37"/>
    <mergeCell ref="W11:AE11"/>
    <mergeCell ref="W13:Y13"/>
    <mergeCell ref="Z13:AB13"/>
    <mergeCell ref="AC13:AE13"/>
    <mergeCell ref="P21:X21"/>
    <mergeCell ref="P23:R23"/>
    <mergeCell ref="S23:U23"/>
    <mergeCell ref="V23:X23"/>
    <mergeCell ref="P24:R24"/>
    <mergeCell ref="S24:U24"/>
    <mergeCell ref="V24:X24"/>
    <mergeCell ref="AC17:AE17"/>
    <mergeCell ref="W14:Y14"/>
    <mergeCell ref="Z14:AB14"/>
    <mergeCell ref="AC14:AE14"/>
    <mergeCell ref="AA35:AE35"/>
    <mergeCell ref="AC15:AE15"/>
    <mergeCell ref="W16:Y16"/>
    <mergeCell ref="Z16:AB16"/>
    <mergeCell ref="AC16:AE16"/>
    <mergeCell ref="R161:AA161"/>
    <mergeCell ref="R110:Z110"/>
    <mergeCell ref="R75:Z75"/>
    <mergeCell ref="W137:Y137"/>
    <mergeCell ref="Z137:AA137"/>
    <mergeCell ref="W138:Y138"/>
    <mergeCell ref="Z138:AA138"/>
    <mergeCell ref="W139:Y139"/>
    <mergeCell ref="Z139:AA139"/>
    <mergeCell ref="Q140:U141"/>
    <mergeCell ref="W140:AB140"/>
    <mergeCell ref="R142:V142"/>
    <mergeCell ref="R125:U125"/>
    <mergeCell ref="R126:U126"/>
    <mergeCell ref="R127:U127"/>
    <mergeCell ref="R128:U128"/>
    <mergeCell ref="W130:AB130"/>
    <mergeCell ref="R129:V130"/>
    <mergeCell ref="W134:Y134"/>
    <mergeCell ref="Z134:AA134"/>
    <mergeCell ref="W135:Y135"/>
    <mergeCell ref="Z135:AA135"/>
    <mergeCell ref="W136:Y136"/>
    <mergeCell ref="Z136:AA136"/>
  </mergeCells>
  <dataValidations count="5">
    <dataValidation type="list" allowBlank="1" showInputMessage="1" showErrorMessage="1" sqref="B25:F25" xr:uid="{646FF9B6-ACAF-438F-B4E7-35A39AF7C65C}">
      <formula1>"10-year,25-year,50-year,100-year"</formula1>
    </dataValidation>
    <dataValidation type="list" allowBlank="1" showInputMessage="1" showErrorMessage="1" sqref="H137:H139" xr:uid="{C27BBE08-570C-4B60-BD8E-D9AD767BDF40}">
      <formula1>"round, square, sharp"</formula1>
    </dataValidation>
    <dataValidation type="list" allowBlank="1" showInputMessage="1" showErrorMessage="1" sqref="G29:I29" xr:uid="{2C2F36B0-4A78-4C69-924F-12EDB7F12F7F}">
      <formula1>"Incipient Overtopping,Lower Flow Event"</formula1>
    </dataValidation>
    <dataValidation type="list" allowBlank="1" showInputMessage="1" showErrorMessage="1" sqref="J29:L29" xr:uid="{9FA8D265-0AB5-4EE4-86AC-F7E46CB2FB34}">
      <formula1>"1-year,2-year,5-year,10-year,25-year,50-year,100-year"</formula1>
    </dataValidation>
    <dataValidation type="list" allowBlank="1" showInputMessage="1" showErrorMessage="1" sqref="I142:J144" xr:uid="{A2AD840B-6BC2-4530-99B5-0F3E7D9DDCFF}">
      <formula1>"greater than 12% fines, less than 12% fines"</formula1>
    </dataValidation>
  </dataValidations>
  <pageMargins left="0.7" right="0.7" top="0.75" bottom="0.75" header="0.3" footer="0.3"/>
  <pageSetup scale="75" fitToHeight="3" orientation="portrait" r:id="rId1"/>
  <headerFooter>
    <oddFooter>&amp;C&amp;"Franklin Gothic Book,Regular"Page &amp;P of &amp;N&amp;R&amp;"Franklin Gothic Book,Regular"TxDOT Scour Analysis Spreadsheet  
Revision date: 2024.05.31</oddFooter>
  </headerFooter>
  <rowBreaks count="4" manualBreakCount="4">
    <brk id="41" max="16383" man="1"/>
    <brk id="58" max="16383" man="1"/>
    <brk id="92" max="16383" man="1"/>
    <brk id="117" max="16383" man="1"/>
  </rowBreaks>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1" r:id="rId4" name="Check Box 13">
              <controlPr locked="0" defaultSize="0" autoFill="0" autoLine="0" autoPict="0">
                <anchor moveWithCells="1">
                  <from>
                    <xdr:col>1</xdr:col>
                    <xdr:colOff>556260</xdr:colOff>
                    <xdr:row>26</xdr:row>
                    <xdr:rowOff>30480</xdr:rowOff>
                  </from>
                  <to>
                    <xdr:col>4</xdr:col>
                    <xdr:colOff>0</xdr:colOff>
                    <xdr:row>26</xdr:row>
                    <xdr:rowOff>236220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560F9-151F-4FC4-9B55-766E2744CE70}">
  <sheetPr codeName="Sheet4"/>
  <dimension ref="A1:AH224"/>
  <sheetViews>
    <sheetView showGridLines="0" zoomScale="80" zoomScaleNormal="80" zoomScaleSheetLayoutView="100" workbookViewId="0">
      <selection sqref="A1:M1"/>
    </sheetView>
  </sheetViews>
  <sheetFormatPr defaultColWidth="8.88671875" defaultRowHeight="19.95" customHeight="1" x14ac:dyDescent="0.3"/>
  <cols>
    <col min="1" max="1" width="8.88671875" style="6"/>
    <col min="2" max="2" width="8.88671875" style="63"/>
    <col min="3" max="3" width="3" style="6" customWidth="1"/>
    <col min="4" max="7" width="8.88671875" style="6"/>
    <col min="8" max="8" width="12" style="6" customWidth="1"/>
    <col min="9" max="9" width="11.44140625" style="6" customWidth="1"/>
    <col min="10" max="10" width="13.5546875" style="6" customWidth="1"/>
    <col min="11" max="11" width="9.88671875" style="6" customWidth="1"/>
    <col min="12" max="12" width="8.88671875" style="6"/>
    <col min="13" max="13" width="9.44140625" style="6" customWidth="1"/>
    <col min="14" max="17" width="8.88671875" style="6"/>
    <col min="18" max="18" width="10" style="6" customWidth="1"/>
    <col min="19" max="19" width="10.44140625" style="6" customWidth="1"/>
    <col min="20" max="20" width="8.88671875" style="6"/>
    <col min="21" max="21" width="10.109375" style="6" customWidth="1"/>
    <col min="22" max="22" width="10" style="6" customWidth="1"/>
    <col min="23" max="23" width="8.88671875" style="6"/>
    <col min="24" max="24" width="11.33203125" style="6" customWidth="1"/>
    <col min="25" max="25" width="8.88671875" style="6"/>
    <col min="26" max="26" width="10.6640625" style="6" customWidth="1"/>
    <col min="27" max="27" width="8.88671875" style="6"/>
    <col min="28" max="28" width="10.6640625" style="6" customWidth="1"/>
    <col min="29" max="16384" width="8.88671875" style="6"/>
  </cols>
  <sheetData>
    <row r="1" spans="1:34" ht="34.200000000000003" customHeight="1" x14ac:dyDescent="0.3">
      <c r="A1" s="202" t="s">
        <v>268</v>
      </c>
      <c r="B1" s="202"/>
      <c r="C1" s="202"/>
      <c r="D1" s="202"/>
      <c r="E1" s="202"/>
      <c r="F1" s="202"/>
      <c r="G1" s="202"/>
      <c r="H1" s="202"/>
      <c r="I1" s="202"/>
      <c r="J1" s="202"/>
      <c r="K1" s="202"/>
      <c r="L1" s="202"/>
      <c r="M1" s="202"/>
      <c r="N1" s="8"/>
      <c r="O1" s="8"/>
      <c r="P1" s="8"/>
      <c r="Q1" s="8"/>
      <c r="R1" s="8"/>
      <c r="S1" s="8"/>
      <c r="T1" s="8"/>
      <c r="U1" s="8"/>
      <c r="V1" s="8"/>
      <c r="W1" s="8"/>
      <c r="X1" s="8"/>
      <c r="Y1" s="8"/>
      <c r="Z1" s="8"/>
      <c r="AA1" s="8"/>
    </row>
    <row r="2" spans="1:34" ht="19.95" customHeight="1" x14ac:dyDescent="0.3">
      <c r="A2" s="1"/>
      <c r="B2" s="2"/>
      <c r="C2" s="1"/>
      <c r="D2" s="1"/>
      <c r="E2" s="3"/>
      <c r="F2" s="4" t="s">
        <v>173</v>
      </c>
      <c r="G2" s="428" t="str">
        <f>IF(ISBLANK(Summary!G2),"",Summary!G2)</f>
        <v/>
      </c>
      <c r="H2" s="428"/>
      <c r="I2" s="428"/>
      <c r="J2" s="428"/>
      <c r="K2" s="428"/>
      <c r="L2" s="428"/>
      <c r="M2" s="1"/>
      <c r="N2" s="8"/>
      <c r="O2" s="8"/>
      <c r="P2" s="8"/>
      <c r="Q2" s="8"/>
      <c r="R2" s="8"/>
      <c r="S2" s="8"/>
      <c r="T2" s="8"/>
      <c r="U2" s="8"/>
      <c r="V2" s="8"/>
      <c r="W2" s="8"/>
      <c r="X2" s="8"/>
      <c r="Y2" s="8"/>
      <c r="Z2" s="8"/>
      <c r="AA2" s="8"/>
      <c r="AB2" s="8"/>
      <c r="AC2" s="8"/>
      <c r="AD2" s="8"/>
      <c r="AE2" s="8"/>
      <c r="AF2" s="8"/>
      <c r="AG2" s="8"/>
      <c r="AH2" s="8"/>
    </row>
    <row r="3" spans="1:34" ht="19.95" customHeight="1" x14ac:dyDescent="0.3">
      <c r="A3" s="1"/>
      <c r="B3" s="2"/>
      <c r="C3" s="1"/>
      <c r="D3" s="1"/>
      <c r="E3" s="1"/>
      <c r="F3" s="5" t="s">
        <v>0</v>
      </c>
      <c r="G3" s="429" t="str">
        <f>IF(ISBLANK(Summary!G3),"",Summary!G3)</f>
        <v/>
      </c>
      <c r="H3" s="429"/>
      <c r="I3" s="429"/>
      <c r="J3" s="429"/>
      <c r="K3" s="429"/>
      <c r="L3" s="429"/>
      <c r="M3" s="1"/>
      <c r="N3" s="8"/>
      <c r="O3" s="8"/>
      <c r="P3" s="8"/>
      <c r="Q3" s="8"/>
      <c r="R3" s="8"/>
      <c r="S3" s="8"/>
      <c r="T3" s="8"/>
      <c r="U3" s="8"/>
      <c r="V3" s="8"/>
      <c r="W3" s="8"/>
      <c r="X3" s="8"/>
      <c r="Y3" s="8"/>
      <c r="Z3" s="8"/>
      <c r="AA3" s="8"/>
      <c r="AB3" s="8"/>
      <c r="AC3" s="8"/>
      <c r="AD3" s="8"/>
      <c r="AE3" s="8"/>
      <c r="AF3" s="8"/>
      <c r="AG3" s="8"/>
      <c r="AH3" s="8"/>
    </row>
    <row r="4" spans="1:34" ht="19.95" customHeight="1" x14ac:dyDescent="0.3">
      <c r="A4" s="1"/>
      <c r="B4" s="2"/>
      <c r="C4" s="1"/>
      <c r="D4" s="1"/>
      <c r="E4" s="1"/>
      <c r="F4" s="5" t="s">
        <v>1</v>
      </c>
      <c r="G4" s="429" t="str">
        <f>IF(ISBLANK(Summary!G4),"",Summary!G4)</f>
        <v/>
      </c>
      <c r="H4" s="429"/>
      <c r="I4" s="429"/>
      <c r="J4" s="429"/>
      <c r="K4" s="429"/>
      <c r="L4" s="429"/>
      <c r="M4" s="1"/>
      <c r="N4" s="8"/>
      <c r="O4" s="8"/>
      <c r="P4" s="8"/>
      <c r="Q4" s="8"/>
      <c r="R4" s="8"/>
      <c r="S4" s="8"/>
      <c r="T4" s="8"/>
      <c r="U4" s="8"/>
      <c r="V4" s="8"/>
      <c r="W4" s="8"/>
      <c r="X4" s="8"/>
      <c r="Y4" s="8"/>
      <c r="Z4" s="8"/>
      <c r="AA4" s="8"/>
      <c r="AB4" s="8"/>
      <c r="AC4" s="8"/>
      <c r="AD4" s="8"/>
      <c r="AE4" s="8"/>
      <c r="AF4" s="8"/>
      <c r="AG4" s="8"/>
      <c r="AH4" s="8"/>
    </row>
    <row r="5" spans="1:34" ht="19.95" customHeight="1" x14ac:dyDescent="0.3">
      <c r="A5" s="1"/>
      <c r="B5" s="2"/>
      <c r="C5" s="1"/>
      <c r="D5" s="1"/>
      <c r="E5" s="1"/>
      <c r="F5" s="5" t="s">
        <v>2</v>
      </c>
      <c r="G5" s="429" t="str">
        <f>IF(ISBLANK(Summary!G5),"",Summary!G5)</f>
        <v/>
      </c>
      <c r="H5" s="429"/>
      <c r="I5" s="429"/>
      <c r="J5" s="429"/>
      <c r="K5" s="429"/>
      <c r="L5" s="429"/>
      <c r="M5" s="1"/>
      <c r="N5" s="8"/>
      <c r="O5" s="8"/>
      <c r="P5" s="8"/>
      <c r="Q5" s="8"/>
      <c r="R5" s="8"/>
      <c r="S5" s="8"/>
      <c r="T5" s="8"/>
      <c r="U5" s="8"/>
      <c r="V5" s="8"/>
      <c r="W5" s="8"/>
      <c r="X5" s="8"/>
      <c r="Y5" s="8"/>
      <c r="Z5" s="8"/>
      <c r="AA5" s="8"/>
      <c r="AB5" s="8"/>
      <c r="AC5" s="8"/>
      <c r="AD5" s="8"/>
      <c r="AE5" s="8"/>
      <c r="AF5" s="8"/>
      <c r="AG5" s="8"/>
      <c r="AH5" s="8"/>
    </row>
    <row r="6" spans="1:34" ht="19.95" customHeight="1" x14ac:dyDescent="0.3">
      <c r="A6" s="1"/>
      <c r="B6" s="2"/>
      <c r="C6" s="1"/>
      <c r="D6" s="1"/>
      <c r="E6" s="1"/>
      <c r="F6" s="5" t="s">
        <v>3</v>
      </c>
      <c r="G6" s="429" t="str">
        <f>IF(ISBLANK(Summary!G6),"",Summary!G6)</f>
        <v/>
      </c>
      <c r="H6" s="429"/>
      <c r="I6" s="429"/>
      <c r="J6" s="429"/>
      <c r="K6" s="429"/>
      <c r="L6" s="429"/>
      <c r="M6" s="1"/>
      <c r="N6" s="8"/>
      <c r="O6" s="8"/>
      <c r="P6" s="8"/>
      <c r="Q6" s="8"/>
      <c r="R6" s="8"/>
      <c r="S6" s="8"/>
      <c r="T6" s="8"/>
      <c r="U6" s="8"/>
      <c r="V6" s="8"/>
      <c r="W6" s="8"/>
      <c r="X6" s="8"/>
      <c r="Y6" s="8"/>
      <c r="Z6" s="8"/>
      <c r="AA6" s="8"/>
      <c r="AB6" s="8"/>
      <c r="AC6" s="8"/>
      <c r="AD6" s="8"/>
      <c r="AE6" s="8"/>
      <c r="AF6" s="8"/>
      <c r="AG6" s="8"/>
      <c r="AH6" s="8"/>
    </row>
    <row r="7" spans="1:34" ht="19.95" customHeight="1" x14ac:dyDescent="0.3">
      <c r="A7" s="1"/>
      <c r="B7" s="2"/>
      <c r="C7" s="1"/>
      <c r="D7" s="1"/>
      <c r="E7" s="1"/>
      <c r="F7" s="5" t="s">
        <v>4</v>
      </c>
      <c r="G7" s="418" t="str">
        <f>IF(ISBLANK(Summary!G7),"",Summary!G7)</f>
        <v/>
      </c>
      <c r="H7" s="418"/>
      <c r="I7" s="418"/>
      <c r="J7" s="418"/>
      <c r="K7" s="418"/>
      <c r="L7" s="418"/>
      <c r="M7" s="1"/>
      <c r="N7" s="8"/>
      <c r="O7" s="8"/>
      <c r="P7" s="8"/>
      <c r="Q7" s="8"/>
      <c r="R7" s="8"/>
      <c r="S7" s="8"/>
      <c r="T7" s="8"/>
      <c r="U7" s="8"/>
      <c r="V7" s="8"/>
      <c r="W7" s="8"/>
      <c r="X7" s="8"/>
      <c r="Y7" s="8"/>
      <c r="Z7" s="8"/>
      <c r="AA7" s="8"/>
      <c r="AB7" s="8"/>
      <c r="AC7" s="8"/>
      <c r="AD7" s="8"/>
      <c r="AE7" s="8"/>
      <c r="AF7" s="8"/>
      <c r="AG7" s="8"/>
      <c r="AH7" s="8"/>
    </row>
    <row r="8" spans="1:34" ht="19.95" customHeight="1" x14ac:dyDescent="0.3">
      <c r="A8" s="1"/>
      <c r="B8" s="2"/>
      <c r="C8" s="1"/>
      <c r="D8" s="1"/>
      <c r="E8" s="1"/>
      <c r="F8" s="1"/>
      <c r="G8" s="1"/>
      <c r="H8" s="1"/>
      <c r="I8" s="1"/>
      <c r="J8" s="1"/>
      <c r="K8" s="1"/>
      <c r="L8" s="1"/>
      <c r="M8" s="1"/>
      <c r="N8" s="8"/>
      <c r="O8" s="8"/>
      <c r="P8" s="8"/>
      <c r="Q8" s="8"/>
      <c r="R8" s="8"/>
      <c r="S8" s="8"/>
      <c r="T8" s="8"/>
      <c r="U8" s="8"/>
      <c r="V8" s="8"/>
      <c r="W8" s="8"/>
      <c r="X8" s="8"/>
      <c r="Y8" s="8"/>
      <c r="Z8" s="8"/>
      <c r="AA8" s="8"/>
      <c r="AB8" s="8"/>
      <c r="AC8" s="8"/>
      <c r="AD8" s="8"/>
      <c r="AE8" s="8"/>
      <c r="AF8" s="8"/>
      <c r="AG8" s="8"/>
      <c r="AH8" s="8"/>
    </row>
    <row r="9" spans="1:34" ht="16.8" thickBot="1" x14ac:dyDescent="0.35">
      <c r="B9" s="7"/>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row>
    <row r="10" spans="1:34" ht="19.95" customHeight="1" x14ac:dyDescent="0.3">
      <c r="A10" s="8"/>
      <c r="B10" s="9" t="s">
        <v>5</v>
      </c>
      <c r="C10" s="8"/>
      <c r="D10" s="8"/>
      <c r="E10" s="8"/>
      <c r="F10" s="8"/>
      <c r="G10" s="419"/>
      <c r="H10" s="420"/>
      <c r="I10" s="420"/>
      <c r="J10" s="421"/>
      <c r="K10" s="8"/>
      <c r="L10" s="8"/>
      <c r="M10" s="8"/>
      <c r="N10" s="8"/>
      <c r="O10" s="8"/>
      <c r="P10" s="8"/>
      <c r="Q10" s="8"/>
      <c r="R10" s="8"/>
      <c r="S10" s="8"/>
      <c r="T10" s="8"/>
      <c r="U10" s="8"/>
      <c r="V10" s="8"/>
      <c r="W10" s="8"/>
      <c r="X10" s="8"/>
      <c r="Y10" s="8"/>
      <c r="Z10" s="8"/>
      <c r="AA10" s="8"/>
      <c r="AB10" s="8"/>
      <c r="AC10" s="8"/>
      <c r="AD10" s="8"/>
      <c r="AE10" s="8"/>
      <c r="AF10" s="8"/>
      <c r="AG10" s="8"/>
      <c r="AH10" s="8"/>
    </row>
    <row r="11" spans="1:34" ht="19.95" customHeight="1" x14ac:dyDescent="0.3">
      <c r="A11" s="8"/>
      <c r="B11" s="7"/>
      <c r="C11" s="8"/>
      <c r="D11" s="8"/>
      <c r="E11" s="8"/>
      <c r="F11" s="8"/>
      <c r="G11" s="422"/>
      <c r="H11" s="423"/>
      <c r="I11" s="423"/>
      <c r="J11" s="424"/>
      <c r="K11" s="8"/>
      <c r="L11" s="8"/>
      <c r="M11" s="8"/>
      <c r="N11" s="8"/>
      <c r="O11" s="8"/>
      <c r="P11" s="8"/>
      <c r="Q11" s="8"/>
      <c r="R11" s="8"/>
      <c r="S11" s="8"/>
      <c r="T11" s="8"/>
      <c r="U11" s="8"/>
      <c r="V11" s="8"/>
      <c r="W11" s="356"/>
      <c r="X11" s="356"/>
      <c r="Y11" s="356"/>
      <c r="Z11" s="356"/>
      <c r="AA11" s="356"/>
      <c r="AB11" s="356"/>
      <c r="AC11" s="356"/>
      <c r="AD11" s="356"/>
      <c r="AE11" s="356"/>
      <c r="AF11" s="8"/>
      <c r="AG11" s="8"/>
      <c r="AH11" s="8"/>
    </row>
    <row r="12" spans="1:34" ht="19.95" customHeight="1" x14ac:dyDescent="0.3">
      <c r="A12" s="8"/>
      <c r="B12" s="7"/>
      <c r="C12" s="8"/>
      <c r="D12" s="8"/>
      <c r="E12" s="8"/>
      <c r="F12" s="8"/>
      <c r="G12" s="422"/>
      <c r="H12" s="423"/>
      <c r="I12" s="423"/>
      <c r="J12" s="424"/>
      <c r="K12" s="8"/>
      <c r="L12" s="8"/>
      <c r="M12" s="8"/>
      <c r="N12" s="8"/>
      <c r="O12" s="8"/>
      <c r="P12" s="8"/>
      <c r="Q12" s="8"/>
      <c r="R12" s="8"/>
      <c r="S12" s="8"/>
      <c r="T12" s="8"/>
      <c r="U12" s="8"/>
      <c r="V12" s="8"/>
      <c r="W12" s="9"/>
      <c r="X12" s="9"/>
      <c r="Y12" s="9"/>
      <c r="Z12" s="9"/>
      <c r="AA12" s="9"/>
      <c r="AB12" s="9"/>
      <c r="AC12" s="9"/>
      <c r="AD12" s="9"/>
      <c r="AE12" s="9"/>
      <c r="AF12" s="8"/>
      <c r="AG12" s="8"/>
      <c r="AH12" s="8"/>
    </row>
    <row r="13" spans="1:34" ht="19.95" customHeight="1" x14ac:dyDescent="0.3">
      <c r="A13" s="8"/>
      <c r="B13" s="7"/>
      <c r="C13" s="8"/>
      <c r="D13" s="8"/>
      <c r="E13" s="8"/>
      <c r="F13" s="8"/>
      <c r="G13" s="422"/>
      <c r="H13" s="423"/>
      <c r="I13" s="423"/>
      <c r="J13" s="424"/>
      <c r="K13" s="8"/>
      <c r="L13" s="8"/>
      <c r="M13" s="8"/>
      <c r="N13" s="8"/>
      <c r="O13" s="8"/>
      <c r="P13" s="8"/>
      <c r="Q13" s="8"/>
      <c r="R13" s="8"/>
      <c r="S13" s="8"/>
      <c r="T13" s="8"/>
      <c r="U13" s="8"/>
      <c r="V13" s="8"/>
      <c r="W13" s="357"/>
      <c r="X13" s="357"/>
      <c r="Y13" s="357"/>
      <c r="Z13" s="357"/>
      <c r="AA13" s="357"/>
      <c r="AB13" s="357"/>
      <c r="AC13" s="357"/>
      <c r="AD13" s="357"/>
      <c r="AE13" s="357"/>
      <c r="AF13" s="8"/>
      <c r="AG13" s="8"/>
      <c r="AH13" s="8"/>
    </row>
    <row r="14" spans="1:34" ht="19.95" customHeight="1" x14ac:dyDescent="0.3">
      <c r="A14" s="8"/>
      <c r="B14" s="7"/>
      <c r="C14" s="8"/>
      <c r="D14" s="8"/>
      <c r="E14" s="8"/>
      <c r="F14" s="8"/>
      <c r="G14" s="422"/>
      <c r="H14" s="423"/>
      <c r="I14" s="423"/>
      <c r="J14" s="424"/>
      <c r="K14" s="8"/>
      <c r="L14" s="8"/>
      <c r="M14" s="8"/>
      <c r="N14" s="18"/>
      <c r="O14" s="8"/>
      <c r="P14" s="8"/>
      <c r="Q14" s="8"/>
      <c r="R14" s="8"/>
      <c r="S14" s="8"/>
      <c r="T14" s="8"/>
      <c r="U14" s="8"/>
      <c r="V14" s="8"/>
      <c r="W14" s="365"/>
      <c r="X14" s="365"/>
      <c r="Y14" s="365"/>
      <c r="Z14" s="365"/>
      <c r="AA14" s="365"/>
      <c r="AB14" s="365"/>
      <c r="AC14" s="365"/>
      <c r="AD14" s="365"/>
      <c r="AE14" s="365"/>
      <c r="AF14" s="8"/>
      <c r="AG14" s="8"/>
      <c r="AH14" s="8"/>
    </row>
    <row r="15" spans="1:34" ht="19.95" customHeight="1" x14ac:dyDescent="0.3">
      <c r="A15" s="8"/>
      <c r="B15" s="7"/>
      <c r="C15" s="8"/>
      <c r="D15" s="8"/>
      <c r="E15" s="8"/>
      <c r="F15" s="8"/>
      <c r="G15" s="422"/>
      <c r="H15" s="423"/>
      <c r="I15" s="423"/>
      <c r="J15" s="424"/>
      <c r="K15" s="8"/>
      <c r="L15" s="8"/>
      <c r="M15" s="8"/>
      <c r="N15" s="8"/>
      <c r="O15" s="8"/>
      <c r="P15" s="8"/>
      <c r="Q15" s="8"/>
      <c r="R15" s="8"/>
      <c r="S15" s="8"/>
      <c r="T15" s="8"/>
      <c r="U15" s="8"/>
      <c r="V15" s="8"/>
      <c r="W15" s="365"/>
      <c r="X15" s="365"/>
      <c r="Y15" s="365"/>
      <c r="Z15" s="365"/>
      <c r="AA15" s="365"/>
      <c r="AB15" s="365"/>
      <c r="AC15" s="365"/>
      <c r="AD15" s="365"/>
      <c r="AE15" s="365"/>
      <c r="AF15" s="8"/>
      <c r="AG15" s="8"/>
      <c r="AH15" s="8"/>
    </row>
    <row r="16" spans="1:34" ht="19.95" customHeight="1" x14ac:dyDescent="0.3">
      <c r="A16" s="8"/>
      <c r="B16" s="7"/>
      <c r="C16" s="8"/>
      <c r="D16" s="8"/>
      <c r="E16" s="8"/>
      <c r="F16" s="8"/>
      <c r="G16" s="422"/>
      <c r="H16" s="423"/>
      <c r="I16" s="423"/>
      <c r="J16" s="424"/>
      <c r="K16" s="8"/>
      <c r="L16" s="8"/>
      <c r="M16" s="8"/>
      <c r="N16" s="8"/>
      <c r="O16" s="8"/>
      <c r="P16" s="8"/>
      <c r="Q16" s="8"/>
      <c r="R16" s="8"/>
      <c r="S16" s="8"/>
      <c r="T16" s="8"/>
      <c r="U16" s="8"/>
      <c r="V16" s="8"/>
      <c r="W16" s="365"/>
      <c r="X16" s="365"/>
      <c r="Y16" s="365"/>
      <c r="Z16" s="365"/>
      <c r="AA16" s="365"/>
      <c r="AB16" s="365"/>
      <c r="AC16" s="365"/>
      <c r="AD16" s="365"/>
      <c r="AE16" s="365"/>
      <c r="AF16" s="8"/>
      <c r="AG16" s="8"/>
      <c r="AH16" s="8"/>
    </row>
    <row r="17" spans="1:34" ht="19.95" customHeight="1" x14ac:dyDescent="0.3">
      <c r="A17" s="8"/>
      <c r="B17" s="7"/>
      <c r="C17" s="8"/>
      <c r="D17" s="8"/>
      <c r="E17" s="8"/>
      <c r="F17" s="8"/>
      <c r="G17" s="422"/>
      <c r="H17" s="423"/>
      <c r="I17" s="423"/>
      <c r="J17" s="424"/>
      <c r="K17" s="8"/>
      <c r="L17" s="8"/>
      <c r="M17" s="8"/>
      <c r="N17" s="8"/>
      <c r="O17" s="8"/>
      <c r="P17" s="8"/>
      <c r="Q17" s="8"/>
      <c r="R17" s="19"/>
      <c r="S17" s="19"/>
      <c r="T17" s="19"/>
      <c r="U17" s="19"/>
      <c r="V17" s="19"/>
      <c r="W17" s="365"/>
      <c r="X17" s="365"/>
      <c r="Y17" s="365"/>
      <c r="Z17" s="365"/>
      <c r="AA17" s="365"/>
      <c r="AB17" s="365"/>
      <c r="AC17" s="365"/>
      <c r="AD17" s="365"/>
      <c r="AE17" s="365"/>
      <c r="AF17" s="8"/>
      <c r="AG17" s="8"/>
      <c r="AH17" s="8"/>
    </row>
    <row r="18" spans="1:34" ht="19.95" customHeight="1" thickBot="1" x14ac:dyDescent="0.35">
      <c r="A18" s="8"/>
      <c r="B18" s="7"/>
      <c r="C18" s="8"/>
      <c r="D18" s="8"/>
      <c r="E18" s="8"/>
      <c r="F18" s="8"/>
      <c r="G18" s="425"/>
      <c r="H18" s="426"/>
      <c r="I18" s="426"/>
      <c r="J18" s="427"/>
      <c r="K18" s="8"/>
      <c r="L18" s="8"/>
      <c r="M18" s="8"/>
      <c r="N18" s="8"/>
      <c r="O18" s="8"/>
      <c r="P18" s="8"/>
      <c r="Q18" s="8"/>
      <c r="R18" s="8"/>
      <c r="S18" s="8"/>
      <c r="T18" s="8"/>
      <c r="U18" s="8"/>
      <c r="V18" s="8"/>
      <c r="W18" s="8"/>
      <c r="X18" s="8"/>
      <c r="Y18" s="8"/>
      <c r="Z18" s="8"/>
      <c r="AA18" s="8"/>
      <c r="AB18" s="8"/>
      <c r="AC18" s="8"/>
      <c r="AD18" s="8"/>
      <c r="AE18" s="8"/>
      <c r="AF18" s="8"/>
      <c r="AG18" s="8"/>
      <c r="AH18" s="8"/>
    </row>
    <row r="19" spans="1:34" ht="19.95" customHeight="1" x14ac:dyDescent="0.3">
      <c r="A19" s="8"/>
      <c r="B19" s="7"/>
      <c r="C19" s="8"/>
      <c r="D19" s="8"/>
      <c r="E19" s="8"/>
      <c r="F19" s="8"/>
      <c r="G19" s="20"/>
      <c r="H19" s="20"/>
      <c r="I19" s="20"/>
      <c r="J19" s="20"/>
      <c r="K19" s="8"/>
      <c r="L19" s="8"/>
      <c r="M19" s="8"/>
      <c r="N19" s="8"/>
      <c r="O19" s="8"/>
      <c r="P19" s="8"/>
      <c r="Q19" s="8"/>
      <c r="R19" s="8"/>
      <c r="S19" s="8"/>
      <c r="T19" s="8"/>
      <c r="U19" s="8"/>
      <c r="V19" s="8"/>
      <c r="W19" s="8"/>
      <c r="X19" s="8"/>
      <c r="Y19" s="21"/>
      <c r="Z19" s="21"/>
      <c r="AA19" s="21"/>
      <c r="AB19" s="21"/>
      <c r="AC19" s="21"/>
      <c r="AD19" s="21"/>
      <c r="AE19" s="21"/>
      <c r="AF19" s="21"/>
      <c r="AG19" s="21"/>
      <c r="AH19" s="8"/>
    </row>
    <row r="20" spans="1:34" ht="19.95" customHeight="1" x14ac:dyDescent="0.3">
      <c r="A20" s="8"/>
      <c r="B20" s="22" t="s">
        <v>312</v>
      </c>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row>
    <row r="21" spans="1:34" ht="19.95" customHeight="1" thickBot="1" x14ac:dyDescent="0.35">
      <c r="A21" s="8"/>
      <c r="B21" s="22"/>
      <c r="C21" s="8" t="s">
        <v>286</v>
      </c>
      <c r="D21" s="8"/>
      <c r="E21" s="8"/>
      <c r="F21" s="8"/>
      <c r="G21" s="8"/>
      <c r="H21" s="8"/>
      <c r="I21" s="8"/>
      <c r="J21" s="8"/>
      <c r="K21" s="8"/>
      <c r="L21" s="8"/>
      <c r="M21" s="8"/>
      <c r="N21" s="8"/>
      <c r="O21" s="8"/>
      <c r="P21" s="358" t="s">
        <v>6</v>
      </c>
      <c r="Q21" s="358"/>
      <c r="R21" s="358"/>
      <c r="S21" s="358"/>
      <c r="T21" s="358"/>
      <c r="U21" s="358"/>
      <c r="V21" s="358"/>
      <c r="W21" s="358"/>
      <c r="X21" s="358"/>
      <c r="AE21" s="8"/>
      <c r="AF21" s="8"/>
      <c r="AG21" s="8"/>
      <c r="AH21" s="8"/>
    </row>
    <row r="22" spans="1:34" ht="19.95" customHeight="1" thickBot="1" x14ac:dyDescent="0.35">
      <c r="A22" s="8"/>
      <c r="B22" s="22"/>
      <c r="C22" s="8" t="s">
        <v>285</v>
      </c>
      <c r="D22" s="22"/>
      <c r="E22" s="22"/>
      <c r="F22" s="22"/>
      <c r="G22" s="22"/>
      <c r="H22" s="22"/>
      <c r="I22" s="22"/>
      <c r="J22" s="22"/>
      <c r="K22" s="22"/>
      <c r="L22" s="22"/>
      <c r="M22" s="22"/>
      <c r="N22" s="22"/>
      <c r="O22" s="8"/>
      <c r="P22" s="17"/>
      <c r="Q22" s="17"/>
      <c r="R22" s="17"/>
      <c r="S22" s="17"/>
      <c r="T22" s="17"/>
      <c r="U22" s="17"/>
      <c r="V22" s="17"/>
      <c r="W22" s="17"/>
      <c r="X22" s="17"/>
      <c r="AE22" s="8"/>
      <c r="AF22" s="8"/>
      <c r="AG22" s="8"/>
      <c r="AH22" s="8"/>
    </row>
    <row r="23" spans="1:34" ht="19.95" customHeight="1" thickBot="1" x14ac:dyDescent="0.35">
      <c r="A23" s="8"/>
      <c r="B23" s="417"/>
      <c r="C23" s="417"/>
      <c r="D23" s="417"/>
      <c r="E23" s="417"/>
      <c r="F23" s="417"/>
      <c r="G23" s="417"/>
      <c r="H23" s="417"/>
      <c r="I23" s="417"/>
      <c r="J23" s="417"/>
      <c r="K23" s="417"/>
      <c r="L23" s="417"/>
      <c r="M23" s="8"/>
      <c r="N23" s="8"/>
      <c r="O23" s="8"/>
      <c r="P23" s="359" t="s">
        <v>284</v>
      </c>
      <c r="Q23" s="360"/>
      <c r="R23" s="360"/>
      <c r="S23" s="360" t="s">
        <v>7</v>
      </c>
      <c r="T23" s="360"/>
      <c r="U23" s="360"/>
      <c r="V23" s="360" t="s">
        <v>8</v>
      </c>
      <c r="W23" s="360"/>
      <c r="X23" s="361"/>
      <c r="AE23" s="8"/>
      <c r="AF23" s="8"/>
      <c r="AG23" s="8"/>
      <c r="AH23" s="8"/>
    </row>
    <row r="24" spans="1:34" ht="19.95" customHeight="1" x14ac:dyDescent="0.3">
      <c r="A24" s="8"/>
      <c r="B24" s="373" t="s">
        <v>140</v>
      </c>
      <c r="C24" s="341"/>
      <c r="D24" s="341"/>
      <c r="E24" s="341"/>
      <c r="F24" s="342"/>
      <c r="G24" s="334" t="s">
        <v>312</v>
      </c>
      <c r="H24" s="334"/>
      <c r="I24" s="334"/>
      <c r="J24" s="334"/>
      <c r="K24" s="334"/>
      <c r="L24" s="334"/>
      <c r="M24" s="8"/>
      <c r="N24"/>
      <c r="O24"/>
      <c r="P24" s="362" t="s">
        <v>10</v>
      </c>
      <c r="Q24" s="363"/>
      <c r="R24" s="363"/>
      <c r="S24" s="363" t="s">
        <v>11</v>
      </c>
      <c r="T24" s="363"/>
      <c r="U24" s="363"/>
      <c r="V24" s="363" t="s">
        <v>9</v>
      </c>
      <c r="W24" s="363"/>
      <c r="X24" s="364"/>
      <c r="AE24" s="8"/>
      <c r="AF24" s="8"/>
      <c r="AG24" s="8"/>
      <c r="AH24" s="8"/>
    </row>
    <row r="25" spans="1:34" ht="19.95" customHeight="1" x14ac:dyDescent="0.3">
      <c r="A25" s="8"/>
      <c r="B25" s="351"/>
      <c r="C25" s="352"/>
      <c r="D25" s="352"/>
      <c r="E25" s="352"/>
      <c r="F25" s="353"/>
      <c r="G25" s="438" t="str">
        <f>IF(B25="10-year","50-year",IF(B25="25-year","100-year",IF(B25="50-year","200-year",IF(B25="100-year","500-year",IF(ISBLANK(B25),"")))))</f>
        <v/>
      </c>
      <c r="H25" s="439"/>
      <c r="I25" s="439"/>
      <c r="J25" s="439"/>
      <c r="K25" s="439"/>
      <c r="L25" s="440"/>
      <c r="M25" s="8"/>
      <c r="N25"/>
      <c r="O25"/>
      <c r="P25" s="369" t="s">
        <v>11</v>
      </c>
      <c r="Q25" s="370"/>
      <c r="R25" s="370"/>
      <c r="S25" s="370" t="s">
        <v>9</v>
      </c>
      <c r="T25" s="370"/>
      <c r="U25" s="370"/>
      <c r="V25" s="370" t="s">
        <v>12</v>
      </c>
      <c r="W25" s="370"/>
      <c r="X25" s="371"/>
      <c r="AE25" s="8"/>
      <c r="AF25" s="8"/>
      <c r="AG25" s="8"/>
      <c r="AH25" s="8"/>
    </row>
    <row r="26" spans="1:34" ht="19.95" customHeight="1" x14ac:dyDescent="0.3">
      <c r="A26" s="8"/>
      <c r="B26" s="7"/>
      <c r="C26" s="8"/>
      <c r="D26" s="8"/>
      <c r="E26" s="8"/>
      <c r="F26" s="8"/>
      <c r="G26" s="8"/>
      <c r="H26" s="8"/>
      <c r="I26" s="8"/>
      <c r="J26" s="8"/>
      <c r="K26" s="8"/>
      <c r="L26" s="8"/>
      <c r="M26" s="8"/>
      <c r="N26"/>
      <c r="O26"/>
      <c r="P26" s="369" t="s">
        <v>9</v>
      </c>
      <c r="Q26" s="370"/>
      <c r="R26" s="370"/>
      <c r="S26" s="370" t="s">
        <v>12</v>
      </c>
      <c r="T26" s="370"/>
      <c r="U26" s="370"/>
      <c r="V26" s="370" t="s">
        <v>13</v>
      </c>
      <c r="W26" s="370"/>
      <c r="X26" s="371"/>
      <c r="AE26" s="8"/>
      <c r="AF26" s="8"/>
      <c r="AG26" s="8"/>
      <c r="AH26" s="8"/>
    </row>
    <row r="27" spans="1:34" ht="19.95" customHeight="1" thickBot="1" x14ac:dyDescent="0.35">
      <c r="A27" s="8"/>
      <c r="B27" s="7"/>
      <c r="D27" s="409" t="s">
        <v>287</v>
      </c>
      <c r="E27" s="409"/>
      <c r="F27" s="409"/>
      <c r="G27" s="409"/>
      <c r="H27" s="409"/>
      <c r="I27" s="409"/>
      <c r="J27" s="409"/>
      <c r="K27" s="409"/>
      <c r="L27" s="409"/>
      <c r="M27" s="8"/>
      <c r="N27" s="8"/>
      <c r="O27" s="8"/>
      <c r="P27" s="372" t="s">
        <v>12</v>
      </c>
      <c r="Q27" s="367"/>
      <c r="R27" s="367"/>
      <c r="S27" s="367" t="s">
        <v>13</v>
      </c>
      <c r="T27" s="367"/>
      <c r="U27" s="367"/>
      <c r="V27" s="367" t="s">
        <v>14</v>
      </c>
      <c r="W27" s="367"/>
      <c r="X27" s="368"/>
      <c r="AE27" s="8"/>
      <c r="AF27" s="8"/>
      <c r="AG27" s="8"/>
      <c r="AH27" s="8"/>
    </row>
    <row r="28" spans="1:34" ht="19.95" customHeight="1" x14ac:dyDescent="0.3">
      <c r="A28" s="8"/>
      <c r="B28" s="7"/>
      <c r="C28" s="25"/>
      <c r="D28" s="409"/>
      <c r="E28" s="409"/>
      <c r="F28" s="409"/>
      <c r="G28" s="409"/>
      <c r="H28" s="409"/>
      <c r="I28" s="409"/>
      <c r="J28" s="409"/>
      <c r="K28" s="409"/>
      <c r="L28" s="409"/>
      <c r="M28" s="8"/>
      <c r="N28" s="8"/>
      <c r="O28" s="8"/>
      <c r="P28" s="332" t="s">
        <v>338</v>
      </c>
      <c r="Q28" s="332"/>
      <c r="R28" s="332"/>
      <c r="S28" s="332"/>
      <c r="T28" s="332"/>
      <c r="U28" s="332"/>
      <c r="V28" s="332"/>
      <c r="W28" s="332"/>
      <c r="X28" s="332"/>
      <c r="AE28" s="8"/>
      <c r="AF28" s="8"/>
      <c r="AG28" s="8"/>
      <c r="AH28" s="8"/>
    </row>
    <row r="29" spans="1:34" ht="19.95" customHeight="1" x14ac:dyDescent="0.3">
      <c r="A29" s="8"/>
      <c r="B29" s="7"/>
      <c r="C29" s="8"/>
      <c r="D29" s="8"/>
      <c r="E29" s="8"/>
      <c r="F29" s="8"/>
      <c r="G29" s="435"/>
      <c r="H29" s="436"/>
      <c r="I29" s="437"/>
      <c r="J29" s="435"/>
      <c r="K29" s="436"/>
      <c r="L29" s="437"/>
      <c r="M29" s="8"/>
      <c r="N29" s="8"/>
      <c r="O29" s="8"/>
      <c r="P29" s="8"/>
      <c r="Q29" s="8"/>
      <c r="R29" s="21"/>
      <c r="S29" s="21"/>
      <c r="T29" s="21"/>
      <c r="U29" s="21"/>
      <c r="AE29" s="8"/>
      <c r="AF29" s="8"/>
      <c r="AG29" s="8"/>
      <c r="AH29" s="8"/>
    </row>
    <row r="30" spans="1:34" ht="19.95" customHeight="1" x14ac:dyDescent="0.3">
      <c r="A30" s="8"/>
      <c r="B30" s="7"/>
      <c r="C30" s="8"/>
      <c r="D30" s="8"/>
      <c r="E30" s="8"/>
      <c r="F30" s="8"/>
      <c r="G30" s="8"/>
      <c r="H30" s="8"/>
      <c r="I30" s="8"/>
      <c r="J30" s="8"/>
      <c r="K30" s="8"/>
      <c r="L30" s="8"/>
      <c r="M30" s="8"/>
      <c r="N30" s="8"/>
      <c r="O30" s="8"/>
      <c r="P30" s="8"/>
      <c r="Q30" s="8"/>
      <c r="R30" s="21"/>
      <c r="S30" s="21"/>
      <c r="T30" s="21"/>
      <c r="U30" s="21"/>
      <c r="AE30" s="8"/>
      <c r="AF30" s="8"/>
      <c r="AG30" s="8"/>
      <c r="AH30" s="8"/>
    </row>
    <row r="31" spans="1:34" ht="19.95" customHeight="1" x14ac:dyDescent="0.3">
      <c r="A31" s="8"/>
      <c r="B31" s="356" t="s">
        <v>15</v>
      </c>
      <c r="C31" s="356"/>
      <c r="D31" s="356"/>
      <c r="E31" s="356"/>
      <c r="F31" s="356"/>
      <c r="G31" s="356"/>
      <c r="H31" s="356"/>
      <c r="I31" s="356"/>
      <c r="J31" s="356"/>
      <c r="K31" s="356"/>
      <c r="L31" s="356"/>
      <c r="M31" s="8"/>
      <c r="N31" s="8"/>
      <c r="O31" s="8"/>
      <c r="P31" s="8"/>
      <c r="Q31" s="8"/>
      <c r="R31" s="21"/>
      <c r="S31" s="21"/>
      <c r="T31" s="21"/>
      <c r="U31" s="21"/>
      <c r="AE31" s="8"/>
      <c r="AF31" s="8"/>
      <c r="AG31" s="8"/>
      <c r="AH31" s="8"/>
    </row>
    <row r="32" spans="1:34" ht="19.95" customHeight="1" x14ac:dyDescent="0.3">
      <c r="A32" s="8"/>
      <c r="B32" s="7"/>
      <c r="C32" s="8" t="s">
        <v>271</v>
      </c>
      <c r="D32" s="8"/>
      <c r="E32" s="8"/>
      <c r="F32" s="8"/>
      <c r="G32" s="8"/>
      <c r="H32" s="8"/>
      <c r="I32" s="8"/>
      <c r="J32" s="8"/>
      <c r="K32" s="8"/>
      <c r="L32" s="8"/>
      <c r="M32" s="8"/>
      <c r="N32" s="8"/>
      <c r="O32" s="8"/>
      <c r="P32" s="8"/>
      <c r="Q32" s="8"/>
      <c r="R32" s="21"/>
      <c r="S32" s="21"/>
      <c r="T32" s="21"/>
      <c r="U32" s="21"/>
      <c r="V32" s="21"/>
      <c r="W32" s="21"/>
      <c r="X32" s="21"/>
      <c r="Y32" s="21"/>
      <c r="Z32" s="21"/>
      <c r="AA32" s="8"/>
      <c r="AB32" s="8"/>
      <c r="AC32" s="8"/>
      <c r="AD32" s="8"/>
      <c r="AE32" s="8"/>
      <c r="AF32" s="8"/>
      <c r="AG32" s="8"/>
      <c r="AH32" s="8"/>
    </row>
    <row r="33" spans="1:34" ht="19.95" customHeight="1" x14ac:dyDescent="0.3">
      <c r="A33" s="8"/>
      <c r="B33" s="7"/>
      <c r="C33" s="339" t="s">
        <v>270</v>
      </c>
      <c r="D33" s="339"/>
      <c r="E33" s="339"/>
      <c r="F33" s="339"/>
      <c r="G33" s="339"/>
      <c r="H33" s="339"/>
      <c r="I33" s="339"/>
      <c r="J33" s="339"/>
      <c r="K33" s="339"/>
      <c r="L33" s="339"/>
      <c r="M33" s="8"/>
      <c r="N33" s="8"/>
      <c r="O33" s="8"/>
      <c r="P33" s="8"/>
      <c r="Q33" s="8"/>
      <c r="R33" s="366"/>
      <c r="S33" s="366"/>
      <c r="T33" s="366"/>
      <c r="U33" s="366"/>
      <c r="V33" s="366"/>
      <c r="W33" s="366"/>
      <c r="X33" s="21"/>
      <c r="Y33" s="21"/>
      <c r="Z33" s="21"/>
      <c r="AA33" s="8"/>
      <c r="AB33" s="8"/>
      <c r="AC33" s="8"/>
      <c r="AD33" s="8"/>
      <c r="AE33" s="8"/>
      <c r="AF33" s="8"/>
      <c r="AG33" s="8"/>
      <c r="AH33" s="8"/>
    </row>
    <row r="34" spans="1:34" ht="19.95" customHeight="1" thickBot="1" x14ac:dyDescent="0.35">
      <c r="A34" s="8"/>
      <c r="B34" s="7"/>
      <c r="C34" s="26"/>
      <c r="D34" s="26"/>
      <c r="E34" s="26"/>
      <c r="F34" s="26"/>
      <c r="G34" s="26"/>
      <c r="H34" s="26"/>
      <c r="I34" s="26"/>
      <c r="J34" s="26"/>
      <c r="K34" s="26"/>
      <c r="L34" s="26"/>
      <c r="M34" s="8"/>
      <c r="N34" s="8"/>
      <c r="O34" s="8"/>
      <c r="P34" s="8"/>
      <c r="Q34" s="8"/>
      <c r="R34" s="356" t="s">
        <v>177</v>
      </c>
      <c r="S34" s="356"/>
      <c r="T34" s="356"/>
      <c r="U34" s="356"/>
      <c r="V34" s="356"/>
      <c r="W34" s="356"/>
      <c r="X34" s="356"/>
      <c r="Y34" s="21"/>
      <c r="Z34" s="21"/>
      <c r="AA34" s="18"/>
      <c r="AB34" s="8"/>
      <c r="AC34" s="8"/>
      <c r="AD34" s="8"/>
      <c r="AE34" s="8"/>
      <c r="AF34" s="8"/>
      <c r="AG34" s="8"/>
      <c r="AH34" s="8"/>
    </row>
    <row r="35" spans="1:34" ht="36.75" customHeight="1" x14ac:dyDescent="0.3">
      <c r="A35" s="8"/>
      <c r="B35" s="394" t="s">
        <v>162</v>
      </c>
      <c r="C35" s="434"/>
      <c r="D35" s="434"/>
      <c r="E35" s="395"/>
      <c r="F35" s="394" t="s">
        <v>163</v>
      </c>
      <c r="G35" s="434"/>
      <c r="H35" s="395"/>
      <c r="I35" s="8"/>
      <c r="J35" s="373" t="s">
        <v>131</v>
      </c>
      <c r="K35" s="341"/>
      <c r="L35" s="341"/>
      <c r="M35" s="342"/>
      <c r="N35" s="8"/>
      <c r="O35" s="8"/>
      <c r="P35" s="8"/>
      <c r="Q35" s="8"/>
      <c r="R35" s="27"/>
      <c r="S35" s="28"/>
      <c r="T35" s="28"/>
      <c r="U35" s="28"/>
      <c r="V35" s="28"/>
      <c r="W35" s="28"/>
      <c r="X35" s="29"/>
      <c r="Y35" s="21"/>
      <c r="Z35" s="21"/>
      <c r="AA35" s="356" t="s">
        <v>17</v>
      </c>
      <c r="AB35" s="356"/>
      <c r="AC35" s="356"/>
      <c r="AD35" s="356"/>
      <c r="AE35" s="356"/>
      <c r="AF35" s="8"/>
      <c r="AG35" s="8"/>
      <c r="AH35" s="8"/>
    </row>
    <row r="36" spans="1:34" ht="19.95" customHeight="1" x14ac:dyDescent="0.3">
      <c r="A36" s="8"/>
      <c r="B36" s="348" t="s">
        <v>156</v>
      </c>
      <c r="C36" s="349"/>
      <c r="D36" s="349"/>
      <c r="E36" s="350"/>
      <c r="F36" s="351"/>
      <c r="G36" s="352"/>
      <c r="H36" s="353"/>
      <c r="I36" s="8"/>
      <c r="J36" s="351"/>
      <c r="K36" s="352"/>
      <c r="L36" s="352"/>
      <c r="M36" s="353"/>
      <c r="N36" s="8"/>
      <c r="O36" s="8"/>
      <c r="P36" s="8"/>
      <c r="Q36" s="8"/>
      <c r="R36" s="30"/>
      <c r="S36" s="21"/>
      <c r="T36" s="21"/>
      <c r="U36" s="21"/>
      <c r="V36" s="21"/>
      <c r="W36" s="21"/>
      <c r="X36" s="31"/>
      <c r="Y36" s="21"/>
      <c r="Z36" s="21"/>
      <c r="AA36" s="8"/>
      <c r="AB36" s="8"/>
      <c r="AC36" s="8"/>
      <c r="AD36" s="8"/>
      <c r="AE36" s="8"/>
      <c r="AF36" s="8"/>
      <c r="AG36" s="8"/>
      <c r="AH36" s="8"/>
    </row>
    <row r="37" spans="1:34" ht="19.95" customHeight="1" x14ac:dyDescent="0.3">
      <c r="A37" s="8"/>
      <c r="B37" s="348" t="s">
        <v>157</v>
      </c>
      <c r="C37" s="349"/>
      <c r="D37" s="349"/>
      <c r="E37" s="350"/>
      <c r="F37" s="351"/>
      <c r="G37" s="352"/>
      <c r="H37" s="353"/>
      <c r="I37" s="354"/>
      <c r="J37" s="344"/>
      <c r="K37" s="344"/>
      <c r="L37" s="355"/>
      <c r="M37" s="355"/>
      <c r="N37" s="8"/>
      <c r="O37" s="8"/>
      <c r="P37" s="8"/>
      <c r="Q37" s="8"/>
      <c r="R37" s="30"/>
      <c r="S37" s="21"/>
      <c r="T37" s="21"/>
      <c r="U37" s="21"/>
      <c r="V37" s="21"/>
      <c r="W37" s="21"/>
      <c r="X37" s="31"/>
      <c r="Y37" s="21"/>
      <c r="Z37" s="21"/>
      <c r="AA37" s="8"/>
      <c r="AB37" s="8"/>
      <c r="AC37" s="8"/>
      <c r="AD37" s="8"/>
      <c r="AE37" s="8"/>
      <c r="AF37" s="8"/>
      <c r="AG37" s="8"/>
      <c r="AH37" s="8"/>
    </row>
    <row r="38" spans="1:34" ht="19.95" customHeight="1" x14ac:dyDescent="0.3">
      <c r="A38" s="8"/>
      <c r="B38" s="348" t="s">
        <v>158</v>
      </c>
      <c r="C38" s="349"/>
      <c r="D38" s="349"/>
      <c r="E38" s="350"/>
      <c r="F38" s="351"/>
      <c r="G38" s="352"/>
      <c r="H38" s="353"/>
      <c r="I38" s="32"/>
      <c r="J38" s="373" t="s">
        <v>132</v>
      </c>
      <c r="K38" s="341"/>
      <c r="L38" s="341"/>
      <c r="M38" s="342"/>
      <c r="N38" s="8"/>
      <c r="O38" s="8"/>
      <c r="P38" s="8"/>
      <c r="Q38" s="8"/>
      <c r="R38" s="30"/>
      <c r="S38" s="21"/>
      <c r="T38" s="21"/>
      <c r="U38" s="21"/>
      <c r="V38" s="21"/>
      <c r="W38" s="21"/>
      <c r="X38" s="31"/>
      <c r="Y38" s="21"/>
      <c r="Z38" s="21"/>
      <c r="AA38" s="8"/>
      <c r="AB38" s="8"/>
      <c r="AC38" s="8"/>
      <c r="AD38" s="8"/>
      <c r="AE38" s="8"/>
      <c r="AF38" s="8"/>
      <c r="AG38" s="8"/>
      <c r="AH38" s="8"/>
    </row>
    <row r="39" spans="1:34" ht="19.95" customHeight="1" x14ac:dyDescent="0.3">
      <c r="A39" s="8"/>
      <c r="B39" s="348" t="s">
        <v>159</v>
      </c>
      <c r="C39" s="349"/>
      <c r="D39" s="349"/>
      <c r="E39" s="350"/>
      <c r="F39" s="351"/>
      <c r="G39" s="352"/>
      <c r="H39" s="353"/>
      <c r="I39" s="8"/>
      <c r="J39" s="351"/>
      <c r="K39" s="352"/>
      <c r="L39" s="352"/>
      <c r="M39" s="353"/>
      <c r="N39" s="8"/>
      <c r="O39" s="8"/>
      <c r="P39" s="8"/>
      <c r="Q39" s="8"/>
      <c r="R39" s="30"/>
      <c r="S39" s="21"/>
      <c r="T39" s="21"/>
      <c r="U39" s="21"/>
      <c r="V39" s="21"/>
      <c r="W39" s="21"/>
      <c r="X39" s="31"/>
      <c r="Y39" s="21"/>
      <c r="Z39" s="21"/>
      <c r="AA39" s="8"/>
      <c r="AB39" s="8"/>
      <c r="AC39" s="8"/>
      <c r="AD39" s="8"/>
      <c r="AE39" s="8"/>
      <c r="AF39" s="8"/>
      <c r="AG39" s="8"/>
      <c r="AH39" s="8"/>
    </row>
    <row r="40" spans="1:34" ht="19.95" customHeight="1" x14ac:dyDescent="0.3">
      <c r="A40" s="8"/>
      <c r="B40" s="348" t="s">
        <v>160</v>
      </c>
      <c r="C40" s="349"/>
      <c r="D40" s="349"/>
      <c r="E40" s="350"/>
      <c r="F40" s="382"/>
      <c r="G40" s="383"/>
      <c r="H40" s="384"/>
      <c r="I40" s="354"/>
      <c r="J40" s="344"/>
      <c r="K40" s="344"/>
      <c r="L40" s="385"/>
      <c r="M40" s="385"/>
      <c r="N40" s="8"/>
      <c r="O40" s="8"/>
      <c r="P40" s="8"/>
      <c r="Q40" s="8"/>
      <c r="R40" s="30"/>
      <c r="S40" s="21"/>
      <c r="T40" s="21"/>
      <c r="U40" s="21"/>
      <c r="V40" s="21"/>
      <c r="W40" s="21"/>
      <c r="X40" s="31"/>
      <c r="Y40" s="21"/>
      <c r="Z40" s="21"/>
      <c r="AA40" s="8"/>
      <c r="AB40" s="8"/>
      <c r="AC40" s="8"/>
      <c r="AD40" s="8"/>
      <c r="AE40" s="8"/>
      <c r="AF40" s="8"/>
      <c r="AG40" s="8"/>
      <c r="AH40" s="8"/>
    </row>
    <row r="41" spans="1:34" ht="19.95" customHeight="1" x14ac:dyDescent="0.3">
      <c r="A41" s="8"/>
      <c r="B41" s="348" t="s">
        <v>161</v>
      </c>
      <c r="C41" s="349"/>
      <c r="D41" s="349"/>
      <c r="E41" s="350"/>
      <c r="F41" s="351"/>
      <c r="G41" s="352"/>
      <c r="H41" s="353"/>
      <c r="I41" s="354"/>
      <c r="J41" s="344"/>
      <c r="K41" s="344"/>
      <c r="L41" s="381"/>
      <c r="M41" s="381"/>
      <c r="N41" s="8"/>
      <c r="O41" s="8"/>
      <c r="P41" s="8"/>
      <c r="Q41" s="8"/>
      <c r="R41" s="30"/>
      <c r="S41" s="21"/>
      <c r="T41" s="21"/>
      <c r="U41" s="21"/>
      <c r="V41" s="21"/>
      <c r="W41" s="21"/>
      <c r="X41" s="31"/>
      <c r="Y41" s="21"/>
      <c r="Z41" s="21"/>
      <c r="AA41" s="8"/>
      <c r="AB41" s="8"/>
      <c r="AC41" s="8"/>
      <c r="AD41" s="8"/>
      <c r="AE41" s="8"/>
      <c r="AF41" s="8"/>
      <c r="AG41" s="8"/>
      <c r="AH41" s="8"/>
    </row>
    <row r="42" spans="1:34" ht="19.95" customHeight="1" x14ac:dyDescent="0.3">
      <c r="A42" s="8"/>
      <c r="B42" s="7"/>
      <c r="C42" s="8"/>
      <c r="D42" s="20"/>
      <c r="E42" s="20"/>
      <c r="F42" s="20"/>
      <c r="G42" s="8"/>
      <c r="H42" s="8"/>
      <c r="I42" s="8"/>
      <c r="J42" s="8"/>
      <c r="K42" s="8"/>
      <c r="L42" s="8"/>
      <c r="M42" s="8"/>
      <c r="N42" s="8"/>
      <c r="O42" s="8"/>
      <c r="P42" s="8"/>
      <c r="Q42" s="8"/>
      <c r="R42" s="30"/>
      <c r="S42" s="21"/>
      <c r="T42" s="21"/>
      <c r="U42" s="21"/>
      <c r="V42" s="21"/>
      <c r="W42" s="21"/>
      <c r="X42" s="31"/>
      <c r="Y42" s="21"/>
      <c r="Z42" s="21"/>
      <c r="AA42" s="8"/>
      <c r="AB42" s="8"/>
      <c r="AC42" s="8"/>
      <c r="AD42" s="8"/>
      <c r="AE42" s="8"/>
      <c r="AF42" s="8"/>
      <c r="AG42" s="8"/>
      <c r="AH42" s="8"/>
    </row>
    <row r="43" spans="1:34" ht="19.95" customHeight="1" x14ac:dyDescent="0.3">
      <c r="A43" s="8"/>
      <c r="B43" s="22" t="s">
        <v>18</v>
      </c>
      <c r="C43" s="8"/>
      <c r="D43" s="8"/>
      <c r="E43" s="8"/>
      <c r="F43" s="8"/>
      <c r="G43" s="8"/>
      <c r="H43" s="8"/>
      <c r="I43" s="8"/>
      <c r="J43" s="8"/>
      <c r="K43" s="8"/>
      <c r="L43" s="8"/>
      <c r="M43" s="8"/>
      <c r="N43" s="8"/>
      <c r="O43" s="8"/>
      <c r="P43" s="8"/>
      <c r="Q43" s="8"/>
      <c r="R43" s="33"/>
      <c r="S43" s="8"/>
      <c r="T43" s="8"/>
      <c r="U43" s="8"/>
      <c r="V43" s="8"/>
      <c r="W43" s="8"/>
      <c r="X43" s="34"/>
      <c r="Y43" s="8"/>
      <c r="Z43" s="8"/>
      <c r="AA43" s="8"/>
      <c r="AB43" s="8"/>
      <c r="AC43" s="8"/>
      <c r="AD43" s="8"/>
      <c r="AE43" s="8"/>
      <c r="AF43" s="8"/>
      <c r="AG43" s="8"/>
      <c r="AH43" s="8"/>
    </row>
    <row r="44" spans="1:34" ht="19.95" customHeight="1" x14ac:dyDescent="0.3">
      <c r="A44" s="8"/>
      <c r="B44" s="7"/>
      <c r="C44" s="8"/>
      <c r="D44" s="8"/>
      <c r="E44" s="8"/>
      <c r="F44" s="8"/>
      <c r="G44" s="8"/>
      <c r="H44" s="8"/>
      <c r="I44" s="8"/>
      <c r="J44" s="8"/>
      <c r="K44" s="8"/>
      <c r="L44" s="8"/>
      <c r="M44" s="8"/>
      <c r="N44" s="8"/>
      <c r="O44" s="8"/>
      <c r="P44" s="8"/>
      <c r="Q44" s="8"/>
      <c r="R44" s="374"/>
      <c r="S44" s="356"/>
      <c r="T44" s="356"/>
      <c r="U44" s="356"/>
      <c r="V44" s="356"/>
      <c r="W44" s="356"/>
      <c r="X44" s="35"/>
      <c r="Y44" s="356"/>
      <c r="Z44" s="356"/>
      <c r="AA44" s="356"/>
      <c r="AB44" s="356"/>
      <c r="AC44" s="356"/>
      <c r="AD44" s="356"/>
      <c r="AE44" s="356"/>
      <c r="AF44" s="356"/>
      <c r="AG44" s="356"/>
      <c r="AH44" s="8"/>
    </row>
    <row r="45" spans="1:34" ht="19.95" customHeight="1" x14ac:dyDescent="0.3">
      <c r="A45" s="8"/>
      <c r="B45" s="7"/>
      <c r="C45" s="8"/>
      <c r="D45" s="8"/>
      <c r="E45" s="8"/>
      <c r="F45" s="8"/>
      <c r="G45" s="8"/>
      <c r="H45" s="8"/>
      <c r="I45" s="8"/>
      <c r="J45" s="8"/>
      <c r="K45" s="8"/>
      <c r="L45" s="8"/>
      <c r="M45" s="8"/>
      <c r="N45" s="8"/>
      <c r="O45" s="8"/>
      <c r="P45" s="8"/>
      <c r="Q45" s="8"/>
      <c r="R45" s="36"/>
      <c r="S45" s="37"/>
      <c r="T45" s="37"/>
      <c r="U45" s="37"/>
      <c r="V45" s="37"/>
      <c r="W45" s="37"/>
      <c r="X45" s="34"/>
      <c r="Y45" s="8"/>
      <c r="Z45" s="8"/>
      <c r="AA45" s="8"/>
      <c r="AB45" s="8"/>
      <c r="AC45" s="8"/>
      <c r="AD45" s="8"/>
      <c r="AE45" s="8"/>
      <c r="AF45" s="8"/>
      <c r="AG45" s="8"/>
      <c r="AH45" s="8"/>
    </row>
    <row r="46" spans="1:34" ht="19.95" customHeight="1" x14ac:dyDescent="0.3">
      <c r="A46" s="8"/>
      <c r="B46" s="7" t="s">
        <v>19</v>
      </c>
      <c r="C46" s="8" t="s">
        <v>20</v>
      </c>
      <c r="D46" s="8" t="s">
        <v>125</v>
      </c>
      <c r="E46" s="8"/>
      <c r="F46" s="8"/>
      <c r="G46" s="8"/>
      <c r="H46" s="8"/>
      <c r="I46" s="8"/>
      <c r="J46" s="8"/>
      <c r="K46" s="8"/>
      <c r="L46" s="8"/>
      <c r="M46" s="8"/>
      <c r="N46" s="8"/>
      <c r="O46" s="8"/>
      <c r="P46" s="8"/>
      <c r="Q46" s="8"/>
      <c r="R46" s="36"/>
      <c r="S46" s="37"/>
      <c r="T46" s="37"/>
      <c r="U46" s="37"/>
      <c r="V46" s="37"/>
      <c r="W46" s="37"/>
      <c r="X46" s="34"/>
      <c r="Y46" s="8"/>
      <c r="Z46" s="8"/>
      <c r="AA46" s="8"/>
      <c r="AB46" s="8"/>
      <c r="AC46" s="8"/>
      <c r="AD46" s="8"/>
      <c r="AE46" s="8"/>
      <c r="AF46" s="8"/>
      <c r="AG46" s="8"/>
      <c r="AH46" s="8"/>
    </row>
    <row r="47" spans="1:34" ht="19.95" customHeight="1" x14ac:dyDescent="0.3">
      <c r="A47" s="8"/>
      <c r="B47" s="7" t="s">
        <v>21</v>
      </c>
      <c r="C47" s="8" t="s">
        <v>20</v>
      </c>
      <c r="D47" s="8" t="s">
        <v>386</v>
      </c>
      <c r="E47" s="8"/>
      <c r="F47" s="8"/>
      <c r="G47" s="8"/>
      <c r="H47" s="8"/>
      <c r="I47" s="8"/>
      <c r="J47" s="18"/>
      <c r="K47" s="8"/>
      <c r="L47" s="8"/>
      <c r="M47" s="8"/>
      <c r="N47" s="8"/>
      <c r="O47" s="8"/>
      <c r="P47" s="8"/>
      <c r="Q47" s="8"/>
      <c r="R47" s="36"/>
      <c r="S47" s="37"/>
      <c r="T47" s="37"/>
      <c r="U47" s="37"/>
      <c r="V47" s="37"/>
      <c r="W47" s="37"/>
      <c r="X47" s="34"/>
      <c r="Y47" s="8"/>
      <c r="Z47" s="8"/>
      <c r="AA47" s="8"/>
      <c r="AB47" s="8"/>
      <c r="AC47" s="8"/>
      <c r="AD47" s="8"/>
      <c r="AE47" s="8"/>
      <c r="AF47" s="8"/>
      <c r="AG47" s="8"/>
      <c r="AH47" s="8"/>
    </row>
    <row r="48" spans="1:34" ht="19.95" customHeight="1" x14ac:dyDescent="0.3">
      <c r="A48" s="8"/>
      <c r="B48" s="7" t="s">
        <v>22</v>
      </c>
      <c r="C48" s="8" t="s">
        <v>20</v>
      </c>
      <c r="D48" s="8" t="s">
        <v>250</v>
      </c>
      <c r="E48" s="8"/>
      <c r="F48" s="8"/>
      <c r="G48" s="8"/>
      <c r="H48" s="8"/>
      <c r="I48" s="8"/>
      <c r="J48" s="8"/>
      <c r="K48" s="8"/>
      <c r="L48" s="8"/>
      <c r="M48" s="38"/>
      <c r="N48" s="8"/>
      <c r="O48" s="8"/>
      <c r="P48" s="8"/>
      <c r="Q48" s="8"/>
      <c r="R48" s="36"/>
      <c r="S48" s="37"/>
      <c r="T48" s="37"/>
      <c r="U48" s="37"/>
      <c r="V48" s="37"/>
      <c r="W48" s="37"/>
      <c r="X48" s="34"/>
      <c r="Y48" s="8"/>
      <c r="Z48" s="8"/>
      <c r="AA48" s="8"/>
      <c r="AB48" s="8"/>
      <c r="AC48" s="8"/>
      <c r="AD48" s="8"/>
      <c r="AE48" s="8"/>
      <c r="AF48" s="8"/>
      <c r="AG48" s="8"/>
      <c r="AH48" s="8"/>
    </row>
    <row r="49" spans="1:34" ht="19.95" customHeight="1" x14ac:dyDescent="0.3">
      <c r="A49" s="8"/>
      <c r="B49" s="7" t="s">
        <v>23</v>
      </c>
      <c r="C49" s="8" t="s">
        <v>20</v>
      </c>
      <c r="D49" s="8" t="s">
        <v>126</v>
      </c>
      <c r="E49" s="8"/>
      <c r="F49" s="8"/>
      <c r="G49" s="8"/>
      <c r="H49" s="8"/>
      <c r="I49" s="8"/>
      <c r="J49" s="8"/>
      <c r="K49" s="8"/>
      <c r="L49" s="8"/>
      <c r="M49" s="8"/>
      <c r="N49" s="8"/>
      <c r="O49" s="8"/>
      <c r="P49" s="8"/>
      <c r="Q49" s="8"/>
      <c r="R49" s="36"/>
      <c r="S49" s="37"/>
      <c r="T49" s="37"/>
      <c r="U49" s="37"/>
      <c r="V49" s="37"/>
      <c r="W49" s="37"/>
      <c r="X49" s="34"/>
      <c r="Y49" s="8"/>
      <c r="Z49" s="8"/>
      <c r="AA49" s="8"/>
      <c r="AB49" s="8"/>
      <c r="AC49" s="8"/>
      <c r="AD49" s="8"/>
      <c r="AE49" s="8"/>
      <c r="AF49" s="8"/>
      <c r="AG49" s="8"/>
      <c r="AH49" s="8"/>
    </row>
    <row r="50" spans="1:34" ht="19.95" customHeight="1" x14ac:dyDescent="0.3">
      <c r="A50" s="8"/>
      <c r="B50" s="7" t="s">
        <v>24</v>
      </c>
      <c r="C50" s="8" t="s">
        <v>20</v>
      </c>
      <c r="D50" s="26" t="s">
        <v>25</v>
      </c>
      <c r="E50" s="8"/>
      <c r="F50" s="8"/>
      <c r="G50" s="8"/>
      <c r="H50" s="8"/>
      <c r="I50" s="8"/>
      <c r="J50" s="8"/>
      <c r="K50" s="8"/>
      <c r="L50" s="8"/>
      <c r="M50" s="8"/>
      <c r="N50" s="8"/>
      <c r="O50" s="8"/>
      <c r="P50" s="8"/>
      <c r="Q50" s="8"/>
      <c r="R50" s="36"/>
      <c r="S50" s="37"/>
      <c r="T50" s="37"/>
      <c r="U50" s="37"/>
      <c r="V50" s="37"/>
      <c r="W50" s="37"/>
      <c r="X50" s="34"/>
      <c r="Y50" s="8"/>
      <c r="Z50" s="8"/>
      <c r="AA50" s="8"/>
      <c r="AB50" s="8"/>
      <c r="AC50" s="8"/>
      <c r="AD50" s="8"/>
      <c r="AE50" s="8"/>
      <c r="AF50" s="8"/>
      <c r="AG50" s="8"/>
      <c r="AH50" s="8"/>
    </row>
    <row r="51" spans="1:34" ht="19.95" customHeight="1" x14ac:dyDescent="0.3">
      <c r="A51" s="8"/>
      <c r="B51" s="7"/>
      <c r="C51" s="8"/>
      <c r="D51" s="8"/>
      <c r="E51" s="8"/>
      <c r="F51" s="8"/>
      <c r="G51" s="8"/>
      <c r="H51" s="8"/>
      <c r="I51" s="8"/>
      <c r="J51" s="8"/>
      <c r="K51" s="8"/>
      <c r="L51" s="8"/>
      <c r="M51" s="8"/>
      <c r="N51" s="8"/>
      <c r="O51" s="8"/>
      <c r="P51" s="8"/>
      <c r="Q51" s="8"/>
      <c r="R51" s="36"/>
      <c r="S51" s="37"/>
      <c r="T51" s="37"/>
      <c r="U51" s="37"/>
      <c r="V51" s="37"/>
      <c r="W51" s="37"/>
      <c r="X51" s="34"/>
      <c r="Y51" s="8"/>
      <c r="Z51" s="8"/>
      <c r="AA51" s="8"/>
      <c r="AB51" s="8"/>
      <c r="AC51" s="8"/>
      <c r="AD51" s="8"/>
      <c r="AE51" s="8"/>
      <c r="AF51" s="8"/>
      <c r="AG51" s="8"/>
      <c r="AH51" s="8"/>
    </row>
    <row r="52" spans="1:34" ht="19.95" customHeight="1" x14ac:dyDescent="0.3">
      <c r="A52" s="8"/>
      <c r="B52" s="7"/>
      <c r="C52" s="8"/>
      <c r="D52" s="373" t="s">
        <v>283</v>
      </c>
      <c r="E52" s="342"/>
      <c r="F52" s="23" t="s">
        <v>22</v>
      </c>
      <c r="G52" s="39" t="s">
        <v>249</v>
      </c>
      <c r="H52" s="40" t="s">
        <v>24</v>
      </c>
      <c r="I52" s="40" t="s">
        <v>19</v>
      </c>
      <c r="J52" s="40" t="s">
        <v>21</v>
      </c>
      <c r="K52" s="375" t="s">
        <v>281</v>
      </c>
      <c r="L52" s="376"/>
      <c r="M52" s="8"/>
      <c r="N52" s="8"/>
      <c r="O52" s="8"/>
      <c r="P52" s="8"/>
      <c r="Q52" s="8"/>
      <c r="R52" s="36"/>
      <c r="S52" s="37"/>
      <c r="T52" s="37"/>
      <c r="U52" s="37"/>
      <c r="V52" s="37"/>
      <c r="W52" s="37"/>
      <c r="X52" s="34"/>
      <c r="Y52" s="8"/>
      <c r="Z52" s="8"/>
      <c r="AA52" s="8"/>
      <c r="AB52" s="8"/>
      <c r="AC52" s="8"/>
      <c r="AD52" s="8"/>
      <c r="AE52" s="8"/>
      <c r="AF52" s="8"/>
      <c r="AG52" s="8"/>
      <c r="AH52" s="8"/>
    </row>
    <row r="53" spans="1:34" ht="19.95" customHeight="1" x14ac:dyDescent="0.3">
      <c r="A53" s="8"/>
      <c r="B53" s="7"/>
      <c r="C53" s="8"/>
      <c r="D53" s="377" t="s">
        <v>26</v>
      </c>
      <c r="E53" s="378"/>
      <c r="F53" s="134"/>
      <c r="G53" s="140"/>
      <c r="H53" s="39">
        <v>11.17</v>
      </c>
      <c r="I53" s="129">
        <f t="shared" ref="I53:I54" si="0">H53*(F53^(1/6))*(G53^(1/3))</f>
        <v>0</v>
      </c>
      <c r="J53" s="134"/>
      <c r="K53" s="379" t="str">
        <f>IF(ISBLANK(F53),"",IF(I53&lt;J53,"Live-Bed","Clear Water"))</f>
        <v/>
      </c>
      <c r="L53" s="380"/>
      <c r="M53" s="8"/>
      <c r="N53" s="8"/>
      <c r="O53" s="8"/>
      <c r="P53" s="8"/>
      <c r="Q53" s="8"/>
      <c r="R53" s="36"/>
      <c r="S53" s="37"/>
      <c r="T53" s="37"/>
      <c r="U53" s="37"/>
      <c r="V53" s="37"/>
      <c r="W53" s="37"/>
      <c r="X53" s="34"/>
      <c r="Y53" s="8"/>
      <c r="Z53" s="8"/>
      <c r="AA53" s="343" t="s">
        <v>341</v>
      </c>
      <c r="AB53" s="344"/>
      <c r="AC53" s="344"/>
      <c r="AD53" s="344"/>
      <c r="AE53" s="344"/>
      <c r="AF53" s="344"/>
      <c r="AG53" s="344"/>
      <c r="AH53" s="344"/>
    </row>
    <row r="54" spans="1:34" ht="19.95" customHeight="1" x14ac:dyDescent="0.3">
      <c r="A54" s="8"/>
      <c r="B54" s="7"/>
      <c r="C54" s="8"/>
      <c r="D54" s="377" t="s">
        <v>27</v>
      </c>
      <c r="E54" s="378"/>
      <c r="F54" s="134"/>
      <c r="G54" s="140"/>
      <c r="H54" s="39">
        <v>11.17</v>
      </c>
      <c r="I54" s="129">
        <f t="shared" si="0"/>
        <v>0</v>
      </c>
      <c r="J54" s="134"/>
      <c r="K54" s="379" t="str">
        <f t="shared" ref="K54:K55" si="1">IF(ISBLANK(F54),"",IF(I54&lt;J54,"Live-Bed","Clear Water"))</f>
        <v/>
      </c>
      <c r="L54" s="380"/>
      <c r="M54" s="8"/>
      <c r="N54" s="8"/>
      <c r="O54" s="8"/>
      <c r="P54" s="8"/>
      <c r="Q54" s="8"/>
      <c r="R54" s="36"/>
      <c r="S54" s="37"/>
      <c r="T54" s="37"/>
      <c r="U54" s="37"/>
      <c r="V54" s="37"/>
      <c r="W54" s="37"/>
      <c r="X54" s="34"/>
      <c r="Y54" s="8"/>
      <c r="Z54" s="8"/>
      <c r="AA54" s="8"/>
      <c r="AB54" s="8"/>
      <c r="AC54" s="8"/>
      <c r="AD54" s="8"/>
      <c r="AE54" s="8"/>
      <c r="AF54" s="8"/>
      <c r="AG54" s="8"/>
      <c r="AH54" s="8"/>
    </row>
    <row r="55" spans="1:34" ht="19.95" customHeight="1" x14ac:dyDescent="0.3">
      <c r="A55" s="8"/>
      <c r="B55" s="7"/>
      <c r="C55" s="8"/>
      <c r="D55" s="377" t="s">
        <v>28</v>
      </c>
      <c r="E55" s="378"/>
      <c r="F55" s="134"/>
      <c r="G55" s="140"/>
      <c r="H55" s="39">
        <v>11.17</v>
      </c>
      <c r="I55" s="129">
        <f>H55*(F55^(1/6))*(G55^(1/3))</f>
        <v>0</v>
      </c>
      <c r="J55" s="134"/>
      <c r="K55" s="379" t="str">
        <f t="shared" si="1"/>
        <v/>
      </c>
      <c r="L55" s="380"/>
      <c r="M55" s="8"/>
      <c r="N55" s="8"/>
      <c r="O55" s="8"/>
      <c r="P55" s="8"/>
      <c r="Q55" s="8"/>
      <c r="R55" s="36"/>
      <c r="S55" s="37"/>
      <c r="T55" s="37"/>
      <c r="U55" s="37"/>
      <c r="V55" s="37"/>
      <c r="W55" s="37"/>
      <c r="X55" s="34"/>
      <c r="Y55" s="8"/>
      <c r="Z55" s="8"/>
      <c r="AA55" s="8"/>
      <c r="AB55" s="8"/>
      <c r="AC55" s="8"/>
      <c r="AD55" s="8"/>
      <c r="AE55" s="8"/>
      <c r="AF55" s="8"/>
      <c r="AG55" s="8"/>
      <c r="AH55" s="8"/>
    </row>
    <row r="56" spans="1:34" ht="19.95" customHeight="1" thickBot="1" x14ac:dyDescent="0.35">
      <c r="A56" s="8"/>
      <c r="B56" s="7"/>
      <c r="C56" s="8"/>
      <c r="D56" s="386" t="s">
        <v>172</v>
      </c>
      <c r="E56" s="386"/>
      <c r="F56" s="386"/>
      <c r="G56" s="386"/>
      <c r="H56" s="386"/>
      <c r="I56" s="386"/>
      <c r="J56" s="386"/>
      <c r="K56" s="386"/>
      <c r="L56" s="386"/>
      <c r="M56" s="8"/>
      <c r="N56" s="8"/>
      <c r="O56" s="8"/>
      <c r="P56" s="8"/>
      <c r="Q56" s="8"/>
      <c r="R56" s="41"/>
      <c r="S56" s="42"/>
      <c r="T56" s="42"/>
      <c r="U56" s="42"/>
      <c r="V56" s="42"/>
      <c r="W56" s="42"/>
      <c r="X56" s="43"/>
      <c r="Y56" s="8"/>
      <c r="Z56" s="8"/>
      <c r="AA56" s="8"/>
      <c r="AB56" s="8"/>
      <c r="AC56" s="8"/>
      <c r="AD56" s="8"/>
      <c r="AE56" s="8"/>
      <c r="AF56" s="8"/>
      <c r="AG56" s="8"/>
      <c r="AH56" s="8"/>
    </row>
    <row r="57" spans="1:34" ht="19.95" customHeight="1" x14ac:dyDescent="0.3">
      <c r="A57" s="8"/>
      <c r="B57" s="44"/>
      <c r="C57" s="44"/>
      <c r="D57" s="228" t="s">
        <v>29</v>
      </c>
      <c r="E57" s="228"/>
      <c r="F57" s="228"/>
      <c r="G57" s="228"/>
      <c r="H57" s="228"/>
      <c r="I57" s="228"/>
      <c r="J57" s="228"/>
      <c r="K57" s="228"/>
      <c r="L57" s="44"/>
      <c r="M57" s="44"/>
      <c r="N57" s="44"/>
      <c r="O57" s="44"/>
      <c r="P57" s="16"/>
      <c r="Q57" s="16"/>
      <c r="R57" s="332" t="s">
        <v>339</v>
      </c>
      <c r="S57" s="332"/>
      <c r="T57" s="332"/>
      <c r="U57" s="332"/>
      <c r="V57" s="332"/>
      <c r="W57" s="332"/>
      <c r="X57" s="332"/>
      <c r="Y57" s="8"/>
      <c r="Z57" s="8"/>
      <c r="AA57" s="8"/>
      <c r="AB57" s="8"/>
      <c r="AC57" s="8"/>
      <c r="AD57" s="8"/>
      <c r="AE57" s="8"/>
      <c r="AF57" s="8"/>
      <c r="AG57" s="8"/>
      <c r="AH57" s="8"/>
    </row>
    <row r="58" spans="1:34" ht="41.4" customHeight="1" x14ac:dyDescent="0.3">
      <c r="A58" s="8"/>
      <c r="B58" s="44"/>
      <c r="C58" s="389" t="s">
        <v>282</v>
      </c>
      <c r="D58" s="389"/>
      <c r="E58" s="389"/>
      <c r="F58" s="389"/>
      <c r="G58" s="389"/>
      <c r="H58" s="389"/>
      <c r="I58" s="389"/>
      <c r="J58" s="389"/>
      <c r="K58" s="389"/>
      <c r="L58" s="389"/>
      <c r="M58" s="389"/>
      <c r="N58" s="44"/>
      <c r="O58" s="44"/>
      <c r="P58" s="16"/>
      <c r="Q58" s="16"/>
      <c r="R58" s="8"/>
      <c r="S58" s="8"/>
      <c r="T58" s="8"/>
      <c r="U58" s="8"/>
      <c r="V58" s="8"/>
      <c r="W58" s="8"/>
      <c r="X58" s="8"/>
      <c r="Y58" s="8"/>
      <c r="Z58" s="8"/>
      <c r="AA58" s="8"/>
      <c r="AB58" s="8"/>
      <c r="AC58" s="8"/>
      <c r="AD58" s="8"/>
      <c r="AE58" s="8"/>
      <c r="AF58" s="8"/>
      <c r="AG58" s="8"/>
      <c r="AH58" s="8"/>
    </row>
    <row r="59" spans="1:34" ht="19.95" customHeight="1" x14ac:dyDescent="0.3">
      <c r="A59" s="8"/>
      <c r="B59" s="44"/>
      <c r="C59" s="44"/>
      <c r="D59" s="44"/>
      <c r="E59" s="44"/>
      <c r="F59" s="44"/>
      <c r="G59" s="44"/>
      <c r="H59" s="44"/>
      <c r="I59" s="44"/>
      <c r="J59" s="44"/>
      <c r="K59" s="44"/>
      <c r="L59" s="44"/>
      <c r="M59" s="44"/>
      <c r="N59" s="44"/>
      <c r="O59" s="44"/>
      <c r="P59" s="16"/>
      <c r="Q59" s="16"/>
      <c r="R59" s="8"/>
      <c r="S59" s="8"/>
      <c r="T59" s="8"/>
      <c r="U59" s="8"/>
      <c r="V59" s="8"/>
      <c r="W59" s="8"/>
      <c r="X59" s="8"/>
      <c r="Y59" s="8"/>
      <c r="Z59" s="8"/>
      <c r="AA59" s="8"/>
      <c r="AB59" s="8"/>
      <c r="AC59" s="8"/>
      <c r="AD59" s="8"/>
      <c r="AE59" s="8"/>
      <c r="AF59" s="8"/>
      <c r="AG59" s="8"/>
      <c r="AH59" s="8"/>
    </row>
    <row r="60" spans="1:34" ht="19.95" customHeight="1" x14ac:dyDescent="0.3">
      <c r="A60" s="8"/>
      <c r="B60" s="22" t="s">
        <v>30</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row>
    <row r="61" spans="1:34" ht="19.95" customHeight="1" x14ac:dyDescent="0.3">
      <c r="A61" s="8"/>
      <c r="B61" s="7"/>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row>
    <row r="62" spans="1:34" ht="19.95" customHeight="1" thickBot="1" x14ac:dyDescent="0.35">
      <c r="A62" s="8"/>
      <c r="B62" s="7"/>
      <c r="C62" s="8"/>
      <c r="D62" s="8"/>
      <c r="E62" s="8"/>
      <c r="F62" s="8"/>
      <c r="G62" s="8"/>
      <c r="H62" s="8"/>
      <c r="I62" s="8"/>
      <c r="J62" s="8"/>
      <c r="K62" s="8"/>
      <c r="L62" s="8"/>
      <c r="M62" s="8"/>
      <c r="N62" s="8"/>
      <c r="O62" s="8"/>
      <c r="P62" s="8"/>
      <c r="Q62" s="8"/>
      <c r="R62" s="356" t="s">
        <v>31</v>
      </c>
      <c r="S62" s="356"/>
      <c r="T62" s="356"/>
      <c r="U62" s="356"/>
      <c r="V62" s="356"/>
      <c r="W62" s="356"/>
      <c r="X62" s="8"/>
      <c r="Y62" s="8"/>
      <c r="Z62" s="8"/>
      <c r="AA62" s="8"/>
      <c r="AB62" s="8"/>
      <c r="AC62" s="8"/>
      <c r="AD62" s="8"/>
      <c r="AE62" s="8"/>
      <c r="AF62" s="8"/>
      <c r="AG62" s="8"/>
      <c r="AH62" s="8"/>
    </row>
    <row r="63" spans="1:34" ht="19.95" customHeight="1" x14ac:dyDescent="0.3">
      <c r="A63" s="8"/>
      <c r="B63" s="7" t="s">
        <v>32</v>
      </c>
      <c r="C63" s="8" t="s">
        <v>20</v>
      </c>
      <c r="D63" s="8" t="s">
        <v>164</v>
      </c>
      <c r="E63" s="8"/>
      <c r="F63" s="8"/>
      <c r="G63" s="8"/>
      <c r="H63" s="8"/>
      <c r="I63" s="8"/>
      <c r="J63" s="8"/>
      <c r="K63" s="8"/>
      <c r="L63" s="8"/>
      <c r="M63" s="8"/>
      <c r="N63" s="8"/>
      <c r="O63" s="8"/>
      <c r="P63" s="8"/>
      <c r="Q63" s="8"/>
      <c r="R63" s="45"/>
      <c r="S63" s="46"/>
      <c r="T63" s="46"/>
      <c r="U63" s="46"/>
      <c r="V63" s="46"/>
      <c r="W63" s="46"/>
      <c r="X63" s="46"/>
      <c r="Y63" s="46"/>
      <c r="Z63" s="47"/>
      <c r="AA63" s="8"/>
      <c r="AB63" s="8"/>
      <c r="AC63" s="8"/>
      <c r="AD63" s="8"/>
      <c r="AE63" s="8"/>
      <c r="AF63" s="8"/>
      <c r="AG63" s="8"/>
      <c r="AH63" s="8"/>
    </row>
    <row r="64" spans="1:34" ht="19.95" customHeight="1" x14ac:dyDescent="0.3">
      <c r="A64" s="8"/>
      <c r="B64" s="7" t="s">
        <v>33</v>
      </c>
      <c r="C64" s="8" t="s">
        <v>20</v>
      </c>
      <c r="D64" s="8" t="s">
        <v>165</v>
      </c>
      <c r="E64" s="8"/>
      <c r="F64" s="8"/>
      <c r="G64" s="8"/>
      <c r="H64" s="8"/>
      <c r="I64" s="8"/>
      <c r="J64" s="8"/>
      <c r="K64" s="8"/>
      <c r="L64" s="8"/>
      <c r="M64" s="8"/>
      <c r="N64" s="8"/>
      <c r="O64" s="8"/>
      <c r="P64" s="8"/>
      <c r="Q64" s="8"/>
      <c r="R64" s="33"/>
      <c r="S64" s="8"/>
      <c r="T64" s="8"/>
      <c r="U64" s="8"/>
      <c r="V64" s="8"/>
      <c r="W64" s="8"/>
      <c r="X64" s="8"/>
      <c r="Y64" s="8"/>
      <c r="Z64" s="34"/>
      <c r="AA64" s="8"/>
      <c r="AB64" s="8"/>
      <c r="AC64" s="8"/>
      <c r="AD64" s="8"/>
      <c r="AE64" s="8"/>
      <c r="AF64" s="8"/>
      <c r="AG64" s="8"/>
      <c r="AH64" s="8"/>
    </row>
    <row r="65" spans="1:34" ht="19.95" customHeight="1" x14ac:dyDescent="0.3">
      <c r="A65" s="8"/>
      <c r="B65" s="7" t="s">
        <v>22</v>
      </c>
      <c r="C65" s="8" t="s">
        <v>20</v>
      </c>
      <c r="D65" s="8" t="s">
        <v>166</v>
      </c>
      <c r="E65" s="8"/>
      <c r="F65" s="8"/>
      <c r="G65" s="8"/>
      <c r="H65" s="8"/>
      <c r="I65" s="8"/>
      <c r="J65" s="8"/>
      <c r="K65" s="8"/>
      <c r="L65" s="8"/>
      <c r="M65" s="8"/>
      <c r="N65" s="37"/>
      <c r="O65" s="37"/>
      <c r="P65" s="37"/>
      <c r="Q65" s="37"/>
      <c r="R65" s="387"/>
      <c r="S65" s="388"/>
      <c r="T65" s="388"/>
      <c r="U65" s="388"/>
      <c r="V65" s="388"/>
      <c r="W65" s="388"/>
      <c r="X65" s="388"/>
      <c r="Y65" s="388"/>
      <c r="Z65" s="34"/>
      <c r="AA65" s="8"/>
      <c r="AB65" s="8"/>
      <c r="AC65" s="8"/>
      <c r="AD65" s="8"/>
      <c r="AE65" s="8"/>
      <c r="AF65" s="8"/>
      <c r="AG65" s="8"/>
      <c r="AH65" s="8"/>
    </row>
    <row r="66" spans="1:34" ht="19.95" customHeight="1" x14ac:dyDescent="0.3">
      <c r="A66" s="8"/>
      <c r="B66" s="7" t="s">
        <v>34</v>
      </c>
      <c r="C66" s="8" t="s">
        <v>20</v>
      </c>
      <c r="D66" s="8" t="s">
        <v>149</v>
      </c>
      <c r="E66" s="8"/>
      <c r="F66" s="8"/>
      <c r="G66" s="8"/>
      <c r="H66" s="8"/>
      <c r="I66" s="8"/>
      <c r="J66" s="8"/>
      <c r="K66" s="8"/>
      <c r="L66" s="8"/>
      <c r="M66" s="8"/>
      <c r="N66" s="8"/>
      <c r="O66" s="8"/>
      <c r="P66" s="8"/>
      <c r="Q66" s="8"/>
      <c r="R66" s="36"/>
      <c r="S66" s="37"/>
      <c r="T66" s="37"/>
      <c r="U66" s="37"/>
      <c r="V66" s="37"/>
      <c r="W66" s="37"/>
      <c r="X66" s="37"/>
      <c r="Y66" s="37"/>
      <c r="Z66" s="34"/>
      <c r="AA66" s="8"/>
      <c r="AB66" s="8"/>
      <c r="AC66" s="8"/>
      <c r="AD66" s="8"/>
      <c r="AE66" s="8"/>
      <c r="AF66" s="8"/>
      <c r="AG66" s="8"/>
      <c r="AH66" s="8"/>
    </row>
    <row r="67" spans="1:34" ht="19.95" customHeight="1" x14ac:dyDescent="0.3">
      <c r="A67" s="8"/>
      <c r="B67" s="7" t="s">
        <v>35</v>
      </c>
      <c r="C67" s="8" t="s">
        <v>20</v>
      </c>
      <c r="D67" s="8" t="s">
        <v>151</v>
      </c>
      <c r="E67" s="8"/>
      <c r="F67" s="8"/>
      <c r="G67" s="8"/>
      <c r="H67" s="8"/>
      <c r="I67" s="8"/>
      <c r="J67" s="8"/>
      <c r="K67" s="8"/>
      <c r="L67" s="8"/>
      <c r="M67" s="8"/>
      <c r="N67" s="8"/>
      <c r="O67" s="8"/>
      <c r="P67" s="8"/>
      <c r="Q67" s="8"/>
      <c r="R67" s="36"/>
      <c r="S67" s="37"/>
      <c r="T67" s="49"/>
      <c r="U67" s="37"/>
      <c r="V67" s="37"/>
      <c r="W67" s="37"/>
      <c r="X67" s="37"/>
      <c r="Y67" s="37"/>
      <c r="Z67" s="50"/>
      <c r="AA67" s="8"/>
      <c r="AB67" s="8"/>
      <c r="AC67" s="8"/>
      <c r="AD67" s="8"/>
      <c r="AE67" s="8"/>
      <c r="AF67" s="8"/>
      <c r="AG67" s="8"/>
      <c r="AH67" s="8"/>
    </row>
    <row r="68" spans="1:34" ht="19.95" customHeight="1" x14ac:dyDescent="0.3">
      <c r="A68" s="8"/>
      <c r="B68" s="7" t="s">
        <v>36</v>
      </c>
      <c r="C68" s="8" t="s">
        <v>20</v>
      </c>
      <c r="D68" s="8" t="s">
        <v>150</v>
      </c>
      <c r="E68" s="8"/>
      <c r="F68" s="8"/>
      <c r="G68" s="8"/>
      <c r="H68" s="8"/>
      <c r="I68" s="8"/>
      <c r="J68" s="8"/>
      <c r="K68" s="8"/>
      <c r="L68" s="8"/>
      <c r="M68" s="8"/>
      <c r="N68" s="8"/>
      <c r="O68" s="8"/>
      <c r="P68" s="8"/>
      <c r="Q68" s="8"/>
      <c r="R68" s="33"/>
      <c r="S68" s="37"/>
      <c r="T68" s="20"/>
      <c r="U68" s="8"/>
      <c r="V68" s="8"/>
      <c r="W68" s="8"/>
      <c r="X68" s="8"/>
      <c r="Y68" s="8"/>
      <c r="Z68" s="34"/>
      <c r="AA68" s="8"/>
      <c r="AB68" s="8"/>
      <c r="AC68" s="8"/>
      <c r="AD68" s="8"/>
      <c r="AE68" s="8"/>
      <c r="AF68" s="8"/>
      <c r="AG68" s="8"/>
      <c r="AH68" s="8"/>
    </row>
    <row r="69" spans="1:34" ht="19.95" customHeight="1" x14ac:dyDescent="0.3">
      <c r="A69" s="8"/>
      <c r="B69" s="7" t="s">
        <v>71</v>
      </c>
      <c r="C69" s="8" t="s">
        <v>105</v>
      </c>
      <c r="D69" s="8" t="s">
        <v>314</v>
      </c>
      <c r="E69" s="8"/>
      <c r="F69" s="8"/>
      <c r="G69" s="8"/>
      <c r="H69" s="8"/>
      <c r="I69" s="8"/>
      <c r="J69" s="8"/>
      <c r="K69" s="8"/>
      <c r="L69" s="8"/>
      <c r="M69" s="8"/>
      <c r="N69" s="8"/>
      <c r="O69" s="8"/>
      <c r="P69" s="8"/>
      <c r="Q69" s="8"/>
      <c r="R69" s="33"/>
      <c r="S69" s="37"/>
      <c r="T69" s="20"/>
      <c r="U69" s="8"/>
      <c r="V69" s="8"/>
      <c r="W69" s="8"/>
      <c r="X69" s="8"/>
      <c r="Y69" s="8"/>
      <c r="Z69" s="34"/>
      <c r="AA69" s="8"/>
      <c r="AB69" s="8"/>
      <c r="AC69" s="8"/>
      <c r="AD69" s="8"/>
      <c r="AE69" s="8"/>
      <c r="AF69" s="8"/>
      <c r="AG69" s="8"/>
      <c r="AH69" s="8"/>
    </row>
    <row r="70" spans="1:34" ht="19.95" customHeight="1" x14ac:dyDescent="0.3">
      <c r="A70" s="8"/>
      <c r="B70" s="7" t="s">
        <v>37</v>
      </c>
      <c r="C70" s="8" t="s">
        <v>20</v>
      </c>
      <c r="D70" s="8" t="s">
        <v>176</v>
      </c>
      <c r="E70" s="8"/>
      <c r="F70" s="8"/>
      <c r="G70" s="8"/>
      <c r="H70" s="8"/>
      <c r="I70" s="8"/>
      <c r="J70" s="8"/>
      <c r="K70" s="18"/>
      <c r="L70" s="8"/>
      <c r="M70" s="8"/>
      <c r="N70" s="8"/>
      <c r="O70" s="8"/>
      <c r="P70" s="8"/>
      <c r="Q70" s="8"/>
      <c r="R70" s="33"/>
      <c r="S70" s="37"/>
      <c r="T70" s="20"/>
      <c r="U70" s="8"/>
      <c r="V70" s="8"/>
      <c r="W70" s="8"/>
      <c r="X70" s="8"/>
      <c r="Y70" s="8"/>
      <c r="Z70" s="34"/>
      <c r="AA70" s="8"/>
      <c r="AB70" s="8"/>
      <c r="AC70" s="8"/>
      <c r="AD70" s="8"/>
      <c r="AE70" s="8"/>
      <c r="AF70" s="8"/>
      <c r="AG70" s="8"/>
      <c r="AH70" s="8"/>
    </row>
    <row r="71" spans="1:34" ht="19.95" customHeight="1" x14ac:dyDescent="0.3">
      <c r="A71" s="8"/>
      <c r="B71" s="7" t="s">
        <v>396</v>
      </c>
      <c r="C71" s="8" t="s">
        <v>105</v>
      </c>
      <c r="D71" s="8" t="s">
        <v>399</v>
      </c>
      <c r="E71" s="8"/>
      <c r="F71" s="8"/>
      <c r="G71" s="8"/>
      <c r="H71" s="8"/>
      <c r="I71" s="8"/>
      <c r="J71" s="8"/>
      <c r="K71" s="8"/>
      <c r="L71" s="8"/>
      <c r="M71" s="8"/>
      <c r="N71" s="8"/>
      <c r="O71" s="8"/>
      <c r="P71" s="8"/>
      <c r="Q71" s="8"/>
      <c r="R71" s="33"/>
      <c r="S71" s="37"/>
      <c r="T71" s="20"/>
      <c r="U71" s="8"/>
      <c r="V71" s="8"/>
      <c r="W71" s="8"/>
      <c r="X71" s="8"/>
      <c r="Y71" s="8"/>
      <c r="Z71" s="34"/>
      <c r="AA71" s="8"/>
      <c r="AB71" s="8"/>
      <c r="AC71" s="8"/>
      <c r="AD71" s="8"/>
      <c r="AE71" s="8"/>
      <c r="AF71" s="8"/>
      <c r="AG71" s="8"/>
      <c r="AH71" s="8"/>
    </row>
    <row r="72" spans="1:34" ht="19.95" customHeight="1" x14ac:dyDescent="0.3">
      <c r="A72" s="8"/>
      <c r="B72" s="7" t="s">
        <v>38</v>
      </c>
      <c r="C72" s="8" t="s">
        <v>20</v>
      </c>
      <c r="D72" s="8" t="s">
        <v>355</v>
      </c>
      <c r="E72" s="8"/>
      <c r="F72" s="8"/>
      <c r="G72" s="8"/>
      <c r="H72" s="8"/>
      <c r="I72" s="8"/>
      <c r="J72" s="8"/>
      <c r="K72" s="18"/>
      <c r="L72" s="8"/>
      <c r="M72" s="8"/>
      <c r="N72" s="8"/>
      <c r="O72" s="8"/>
      <c r="P72" s="8"/>
      <c r="Q72" s="8"/>
      <c r="R72" s="33"/>
      <c r="S72" s="37"/>
      <c r="T72" s="20"/>
      <c r="U72" s="8"/>
      <c r="V72" s="8"/>
      <c r="W72" s="8"/>
      <c r="X72" s="8"/>
      <c r="Y72" s="8"/>
      <c r="Z72" s="34"/>
      <c r="AA72" s="8"/>
      <c r="AB72" s="8"/>
      <c r="AC72" s="8"/>
      <c r="AD72" s="8"/>
      <c r="AE72" s="8"/>
      <c r="AF72" s="8"/>
      <c r="AG72" s="8"/>
      <c r="AH72" s="8"/>
    </row>
    <row r="73" spans="1:34" ht="19.95" customHeight="1" x14ac:dyDescent="0.3">
      <c r="A73" s="8"/>
      <c r="B73" s="7" t="s">
        <v>39</v>
      </c>
      <c r="C73" s="8" t="s">
        <v>20</v>
      </c>
      <c r="D73" s="8" t="s">
        <v>40</v>
      </c>
      <c r="E73" s="8"/>
      <c r="F73" s="8"/>
      <c r="G73" s="8"/>
      <c r="H73" s="8"/>
      <c r="I73" s="8"/>
      <c r="J73" s="8"/>
      <c r="K73" s="8"/>
      <c r="L73" s="8"/>
      <c r="M73" s="8"/>
      <c r="N73" s="8"/>
      <c r="O73" s="8"/>
      <c r="P73" s="8"/>
      <c r="Q73" s="8"/>
      <c r="R73" s="33"/>
      <c r="S73" s="8"/>
      <c r="T73" s="8"/>
      <c r="U73" s="8"/>
      <c r="V73" s="8"/>
      <c r="W73" s="8"/>
      <c r="X73" s="8"/>
      <c r="Y73" s="8"/>
      <c r="Z73" s="34"/>
      <c r="AA73" s="8"/>
      <c r="AB73" s="8"/>
      <c r="AC73" s="8"/>
      <c r="AD73" s="8"/>
      <c r="AE73" s="8"/>
      <c r="AF73" s="8"/>
      <c r="AG73" s="8"/>
      <c r="AH73" s="8"/>
    </row>
    <row r="74" spans="1:34" ht="19.95" customHeight="1" thickBot="1" x14ac:dyDescent="0.35">
      <c r="A74" s="8"/>
      <c r="B74" s="7" t="s">
        <v>41</v>
      </c>
      <c r="C74" s="8" t="s">
        <v>20</v>
      </c>
      <c r="D74" s="8" t="s">
        <v>152</v>
      </c>
      <c r="E74" s="8"/>
      <c r="F74" s="8"/>
      <c r="G74" s="8"/>
      <c r="H74" s="8"/>
      <c r="I74" s="8"/>
      <c r="J74" s="8"/>
      <c r="K74" s="8"/>
      <c r="L74" s="8"/>
      <c r="M74" s="8"/>
      <c r="N74" s="8"/>
      <c r="O74" s="8"/>
      <c r="P74" s="8"/>
      <c r="Q74" s="8"/>
      <c r="R74" s="396"/>
      <c r="S74" s="397"/>
      <c r="T74" s="397"/>
      <c r="U74" s="397"/>
      <c r="V74" s="397"/>
      <c r="W74" s="397"/>
      <c r="X74" s="397"/>
      <c r="Y74" s="397"/>
      <c r="Z74" s="43"/>
      <c r="AA74" s="8"/>
      <c r="AB74" s="8"/>
      <c r="AC74" s="8"/>
      <c r="AD74" s="8"/>
      <c r="AE74" s="8"/>
      <c r="AF74" s="8"/>
      <c r="AG74" s="8"/>
      <c r="AH74" s="8"/>
    </row>
    <row r="75" spans="1:34" ht="19.95" customHeight="1" x14ac:dyDescent="0.3">
      <c r="A75" s="8"/>
      <c r="B75" s="7" t="s">
        <v>42</v>
      </c>
      <c r="C75" s="8" t="s">
        <v>20</v>
      </c>
      <c r="D75" s="8" t="s">
        <v>167</v>
      </c>
      <c r="E75" s="8"/>
      <c r="F75" s="8"/>
      <c r="G75" s="8"/>
      <c r="H75" s="8"/>
      <c r="I75" s="8"/>
      <c r="J75" s="8"/>
      <c r="K75" s="8"/>
      <c r="L75" s="8"/>
      <c r="M75" s="8"/>
      <c r="N75" s="8"/>
      <c r="O75" s="8"/>
      <c r="P75" s="8"/>
      <c r="Q75" s="8"/>
      <c r="R75" s="332" t="s">
        <v>349</v>
      </c>
      <c r="S75" s="332"/>
      <c r="T75" s="332"/>
      <c r="U75" s="332"/>
      <c r="V75" s="332"/>
      <c r="W75" s="332"/>
      <c r="X75" s="332"/>
      <c r="Y75" s="332"/>
      <c r="Z75" s="332"/>
      <c r="AA75" s="8"/>
      <c r="AB75" s="8"/>
      <c r="AC75" s="8"/>
      <c r="AD75" s="8"/>
      <c r="AE75" s="8"/>
      <c r="AF75" s="8"/>
      <c r="AG75" s="8"/>
      <c r="AH75" s="8"/>
    </row>
    <row r="76" spans="1:34" ht="19.95" customHeight="1" x14ac:dyDescent="0.3">
      <c r="A76" s="8"/>
      <c r="B76" s="7" t="s">
        <v>141</v>
      </c>
      <c r="C76" s="8" t="s">
        <v>20</v>
      </c>
      <c r="D76" s="8" t="s">
        <v>123</v>
      </c>
      <c r="E76" s="8"/>
      <c r="F76" s="8"/>
      <c r="G76" s="8"/>
      <c r="H76" s="38"/>
      <c r="I76" s="8"/>
      <c r="J76" s="8"/>
      <c r="K76" s="8"/>
      <c r="L76" s="8"/>
      <c r="M76" s="8"/>
      <c r="N76" s="8"/>
      <c r="O76" s="8"/>
      <c r="P76" s="8"/>
      <c r="Q76" s="8"/>
      <c r="R76" s="8"/>
      <c r="S76" s="8"/>
      <c r="T76" s="8"/>
      <c r="U76" s="8"/>
      <c r="V76" s="8"/>
      <c r="W76" s="8"/>
      <c r="X76" s="8"/>
      <c r="Y76" s="8"/>
      <c r="Z76" s="8"/>
      <c r="AA76" s="8"/>
      <c r="AB76" s="8"/>
      <c r="AC76" s="8"/>
      <c r="AD76" s="8"/>
      <c r="AE76" s="8"/>
      <c r="AF76" s="8"/>
      <c r="AG76" s="8"/>
      <c r="AH76" s="8"/>
    </row>
    <row r="77" spans="1:34" ht="19.95" customHeight="1" thickBot="1" x14ac:dyDescent="0.35">
      <c r="A77" s="8"/>
      <c r="B77" s="7"/>
      <c r="C77" s="8"/>
      <c r="D77" s="8"/>
      <c r="E77" s="8"/>
      <c r="F77" s="8"/>
      <c r="G77" s="8"/>
      <c r="H77" s="8"/>
      <c r="I77" s="8"/>
      <c r="J77" s="8"/>
      <c r="L77" s="8"/>
      <c r="M77" s="8"/>
      <c r="N77" s="8"/>
      <c r="O77" s="8"/>
      <c r="P77" s="8"/>
      <c r="Q77" s="8"/>
      <c r="R77" s="356" t="s">
        <v>44</v>
      </c>
      <c r="S77" s="356"/>
      <c r="T77" s="356"/>
      <c r="U77" s="356"/>
      <c r="V77" s="356"/>
      <c r="W77" s="356"/>
      <c r="X77" s="356"/>
      <c r="Y77" s="356"/>
      <c r="Z77" s="8"/>
      <c r="AA77" s="8"/>
      <c r="AB77" s="8"/>
      <c r="AC77" s="8"/>
      <c r="AD77" s="8"/>
      <c r="AE77" s="8"/>
      <c r="AF77" s="8"/>
      <c r="AG77" s="8"/>
      <c r="AH77" s="8"/>
    </row>
    <row r="78" spans="1:34" ht="19.95" customHeight="1" thickBot="1" x14ac:dyDescent="0.35">
      <c r="A78" s="8"/>
      <c r="B78" s="7"/>
      <c r="C78" s="8"/>
      <c r="D78" s="373" t="s">
        <v>283</v>
      </c>
      <c r="E78" s="342"/>
      <c r="F78" s="40" t="s">
        <v>42</v>
      </c>
      <c r="G78" s="40" t="s">
        <v>22</v>
      </c>
      <c r="H78" s="40" t="s">
        <v>41</v>
      </c>
      <c r="I78" s="40" t="s">
        <v>141</v>
      </c>
      <c r="J78" s="40" t="s">
        <v>39</v>
      </c>
      <c r="K78" s="20"/>
      <c r="L78" s="20"/>
      <c r="M78" s="8"/>
      <c r="N78" s="8"/>
      <c r="O78" s="8"/>
      <c r="P78" s="8"/>
      <c r="Q78" s="8"/>
      <c r="R78" s="398" t="s">
        <v>280</v>
      </c>
      <c r="S78" s="399"/>
      <c r="T78" s="51" t="s">
        <v>279</v>
      </c>
      <c r="U78" s="399" t="s">
        <v>45</v>
      </c>
      <c r="V78" s="399"/>
      <c r="W78" s="399"/>
      <c r="X78" s="399"/>
      <c r="Y78" s="400"/>
      <c r="Z78" s="8"/>
      <c r="AA78" s="8"/>
      <c r="AB78" s="8"/>
      <c r="AC78" s="8"/>
      <c r="AD78" s="8"/>
      <c r="AE78" s="8"/>
      <c r="AF78" s="8"/>
      <c r="AG78" s="8"/>
      <c r="AH78" s="8"/>
    </row>
    <row r="79" spans="1:34" ht="19.95" customHeight="1" x14ac:dyDescent="0.3">
      <c r="A79" s="8"/>
      <c r="B79" s="7"/>
      <c r="C79" s="8"/>
      <c r="D79" s="377" t="s">
        <v>26</v>
      </c>
      <c r="E79" s="378"/>
      <c r="F79" s="121"/>
      <c r="G79" s="134"/>
      <c r="H79" s="39">
        <f>SQRT(32.2*G79*F79)</f>
        <v>0</v>
      </c>
      <c r="I79" s="121"/>
      <c r="J79" s="39">
        <f>IF(I79=0,1,IF(H79/I79&lt;0.5,0.59,IF(H79/I79&gt;2,0.69,0.65)))</f>
        <v>1</v>
      </c>
      <c r="K79" s="20"/>
      <c r="L79" s="20"/>
      <c r="M79" s="8"/>
      <c r="N79" s="8"/>
      <c r="O79" s="8"/>
      <c r="P79" s="8"/>
      <c r="Q79" s="8"/>
      <c r="R79" s="401" t="s">
        <v>274</v>
      </c>
      <c r="S79" s="402"/>
      <c r="T79" s="52">
        <v>0.59</v>
      </c>
      <c r="U79" s="403" t="s">
        <v>47</v>
      </c>
      <c r="V79" s="403"/>
      <c r="W79" s="403"/>
      <c r="X79" s="403"/>
      <c r="Y79" s="404"/>
      <c r="Z79" s="8"/>
      <c r="AA79" s="8"/>
      <c r="AB79" s="8"/>
      <c r="AC79" s="8"/>
      <c r="AD79" s="8"/>
      <c r="AE79" s="8"/>
      <c r="AF79" s="8"/>
      <c r="AG79" s="8"/>
      <c r="AH79" s="8"/>
    </row>
    <row r="80" spans="1:34" ht="19.95" customHeight="1" x14ac:dyDescent="0.3">
      <c r="A80" s="8"/>
      <c r="B80" s="7"/>
      <c r="C80" s="8"/>
      <c r="D80" s="377" t="s">
        <v>27</v>
      </c>
      <c r="E80" s="378"/>
      <c r="F80" s="121"/>
      <c r="G80" s="134"/>
      <c r="H80" s="39">
        <f>SQRT(32.2*G80*F80)</f>
        <v>0</v>
      </c>
      <c r="I80" s="121"/>
      <c r="J80" s="39">
        <f t="shared" ref="J80:J81" si="2">IF(I80=0,1,IF(H80/I80&lt;0.5,0.59,IF(H80/I80&gt;2,0.69,0.65)))</f>
        <v>1</v>
      </c>
      <c r="K80" s="20"/>
      <c r="L80" s="20"/>
      <c r="M80" s="8"/>
      <c r="N80" s="8"/>
      <c r="O80" s="8"/>
      <c r="P80" s="8"/>
      <c r="Q80" s="8"/>
      <c r="R80" s="333" t="s">
        <v>48</v>
      </c>
      <c r="S80" s="390"/>
      <c r="T80" s="23">
        <v>0.65</v>
      </c>
      <c r="U80" s="334" t="s">
        <v>49</v>
      </c>
      <c r="V80" s="334"/>
      <c r="W80" s="334"/>
      <c r="X80" s="334"/>
      <c r="Y80" s="391"/>
      <c r="Z80" s="8"/>
      <c r="AA80" s="8"/>
      <c r="AB80" s="8"/>
      <c r="AC80" s="8"/>
      <c r="AD80" s="8"/>
      <c r="AE80" s="8"/>
      <c r="AF80" s="8"/>
      <c r="AG80" s="8"/>
      <c r="AH80" s="8"/>
    </row>
    <row r="81" spans="1:34" ht="19.95" customHeight="1" thickBot="1" x14ac:dyDescent="0.35">
      <c r="A81" s="8"/>
      <c r="B81" s="7"/>
      <c r="C81" s="8"/>
      <c r="D81" s="377" t="s">
        <v>28</v>
      </c>
      <c r="E81" s="378"/>
      <c r="F81" s="121"/>
      <c r="G81" s="134"/>
      <c r="H81" s="39">
        <f>SQRT(32.2*G81*F81)</f>
        <v>0</v>
      </c>
      <c r="I81" s="121"/>
      <c r="J81" s="39">
        <f t="shared" si="2"/>
        <v>1</v>
      </c>
      <c r="K81" s="20"/>
      <c r="L81" s="20"/>
      <c r="M81" s="8"/>
      <c r="N81" s="8"/>
      <c r="O81" s="8"/>
      <c r="P81" s="8"/>
      <c r="Q81" s="8"/>
      <c r="R81" s="335" t="s">
        <v>275</v>
      </c>
      <c r="S81" s="392"/>
      <c r="T81" s="54">
        <v>0.69</v>
      </c>
      <c r="U81" s="336" t="s">
        <v>51</v>
      </c>
      <c r="V81" s="336"/>
      <c r="W81" s="336"/>
      <c r="X81" s="336"/>
      <c r="Y81" s="393"/>
      <c r="Z81" s="8"/>
      <c r="AA81" s="8"/>
      <c r="AB81" s="8"/>
      <c r="AC81" s="8"/>
      <c r="AD81" s="8"/>
      <c r="AE81" s="8"/>
      <c r="AF81" s="8"/>
      <c r="AG81" s="8"/>
      <c r="AH81" s="8"/>
    </row>
    <row r="82" spans="1:34" ht="19.95" customHeight="1" x14ac:dyDescent="0.3">
      <c r="A82" s="8"/>
      <c r="B82" s="7"/>
      <c r="C82" s="8"/>
      <c r="D82" s="8"/>
      <c r="E82" s="8"/>
      <c r="F82" s="20"/>
      <c r="G82" s="20"/>
      <c r="H82" s="20"/>
      <c r="I82" s="20"/>
      <c r="J82" s="20"/>
      <c r="K82" s="20"/>
      <c r="L82" s="20"/>
      <c r="M82" s="8"/>
      <c r="N82" s="8"/>
      <c r="O82" s="8"/>
      <c r="P82" s="8"/>
      <c r="Q82" s="8"/>
      <c r="R82" s="408" t="s">
        <v>248</v>
      </c>
      <c r="S82" s="408"/>
      <c r="T82" s="408"/>
      <c r="U82" s="408"/>
      <c r="V82" s="408"/>
      <c r="W82" s="408"/>
      <c r="X82" s="408"/>
      <c r="Y82" s="408"/>
      <c r="Z82" s="8"/>
      <c r="AA82" s="8"/>
      <c r="AB82" s="8"/>
      <c r="AC82" s="8"/>
      <c r="AD82" s="8"/>
      <c r="AE82" s="8"/>
      <c r="AF82" s="8"/>
      <c r="AG82" s="8"/>
      <c r="AH82" s="8"/>
    </row>
    <row r="83" spans="1:34" s="169" customFormat="1" ht="30.75" customHeight="1" x14ac:dyDescent="0.3">
      <c r="A83" s="25"/>
      <c r="B83" s="77"/>
      <c r="C83" s="25"/>
      <c r="D83" s="394" t="s">
        <v>283</v>
      </c>
      <c r="E83" s="395"/>
      <c r="F83" s="168" t="s">
        <v>35</v>
      </c>
      <c r="G83" s="168" t="s">
        <v>36</v>
      </c>
      <c r="H83" s="168" t="s">
        <v>71</v>
      </c>
      <c r="I83" s="168" t="s">
        <v>223</v>
      </c>
      <c r="J83" s="198" t="s">
        <v>393</v>
      </c>
      <c r="K83" s="168" t="s">
        <v>37</v>
      </c>
      <c r="L83" s="168" t="s">
        <v>396</v>
      </c>
      <c r="M83" s="168" t="s">
        <v>38</v>
      </c>
      <c r="N83" s="25"/>
      <c r="O83" s="25"/>
      <c r="P83" s="25"/>
      <c r="Q83" s="25"/>
      <c r="R83" s="409" t="s">
        <v>171</v>
      </c>
      <c r="S83" s="409"/>
      <c r="T83" s="409"/>
      <c r="U83" s="409"/>
      <c r="V83" s="409"/>
      <c r="W83" s="409"/>
      <c r="X83" s="409"/>
      <c r="Y83" s="409"/>
      <c r="Z83" s="25"/>
      <c r="AA83" s="25"/>
      <c r="AB83" s="25"/>
      <c r="AC83" s="25"/>
      <c r="AD83" s="25"/>
      <c r="AE83" s="25"/>
      <c r="AF83" s="25"/>
      <c r="AG83" s="25"/>
      <c r="AH83" s="25"/>
    </row>
    <row r="84" spans="1:34" ht="19.95" customHeight="1" x14ac:dyDescent="0.3">
      <c r="A84" s="8"/>
      <c r="B84" s="7"/>
      <c r="C84" s="8"/>
      <c r="D84" s="377" t="s">
        <v>26</v>
      </c>
      <c r="E84" s="378"/>
      <c r="F84" s="121"/>
      <c r="G84" s="121"/>
      <c r="H84" s="179"/>
      <c r="I84" s="179"/>
      <c r="J84" s="199">
        <f>H84*I84</f>
        <v>0</v>
      </c>
      <c r="K84" s="131"/>
      <c r="L84" s="189"/>
      <c r="M84" s="189"/>
      <c r="N84" s="8"/>
      <c r="O84" s="8"/>
      <c r="P84" s="8"/>
      <c r="Q84" s="8"/>
      <c r="R84" s="343" t="s">
        <v>340</v>
      </c>
      <c r="S84" s="343"/>
      <c r="T84" s="343"/>
      <c r="U84" s="343"/>
      <c r="V84" s="343"/>
      <c r="W84" s="343"/>
      <c r="X84" s="343"/>
      <c r="Y84" s="343"/>
      <c r="Z84" s="8"/>
      <c r="AA84" s="8"/>
      <c r="AB84" s="8"/>
      <c r="AC84" s="8"/>
      <c r="AD84" s="8"/>
      <c r="AE84" s="8"/>
      <c r="AF84" s="8"/>
      <c r="AG84" s="8"/>
      <c r="AH84" s="8"/>
    </row>
    <row r="85" spans="1:34" ht="19.95" customHeight="1" x14ac:dyDescent="0.3">
      <c r="A85" s="8"/>
      <c r="B85" s="7"/>
      <c r="C85" s="8"/>
      <c r="D85" s="377" t="s">
        <v>27</v>
      </c>
      <c r="E85" s="378"/>
      <c r="F85" s="121"/>
      <c r="G85" s="121"/>
      <c r="H85" s="179"/>
      <c r="I85" s="179"/>
      <c r="J85" s="199">
        <f t="shared" ref="J85:J86" si="3">H85*I85</f>
        <v>0</v>
      </c>
      <c r="K85" s="131"/>
      <c r="L85" s="189"/>
      <c r="M85" s="189"/>
      <c r="N85" s="8"/>
      <c r="O85" s="8"/>
      <c r="P85" s="8"/>
      <c r="Q85" s="8"/>
      <c r="R85" s="57"/>
      <c r="S85" s="57"/>
      <c r="T85" s="57"/>
      <c r="U85" s="57"/>
      <c r="V85" s="57"/>
      <c r="W85" s="57"/>
      <c r="X85" s="8"/>
      <c r="Y85" s="8"/>
      <c r="Z85" s="8"/>
      <c r="AA85" s="8"/>
      <c r="AB85" s="8"/>
      <c r="AC85" s="8"/>
      <c r="AD85" s="8"/>
      <c r="AE85" s="8"/>
      <c r="AF85" s="8"/>
      <c r="AG85" s="8"/>
      <c r="AH85" s="8"/>
    </row>
    <row r="86" spans="1:34" ht="19.95" customHeight="1" x14ac:dyDescent="0.3">
      <c r="A86" s="8"/>
      <c r="B86" s="7"/>
      <c r="C86" s="8"/>
      <c r="D86" s="377" t="s">
        <v>28</v>
      </c>
      <c r="E86" s="378"/>
      <c r="F86" s="121"/>
      <c r="G86" s="121"/>
      <c r="H86" s="179"/>
      <c r="I86" s="179"/>
      <c r="J86" s="199">
        <f t="shared" si="3"/>
        <v>0</v>
      </c>
      <c r="K86" s="131"/>
      <c r="L86" s="189"/>
      <c r="M86" s="189"/>
      <c r="N86" s="8"/>
      <c r="O86" s="8"/>
      <c r="P86" s="8"/>
      <c r="Q86" s="8"/>
      <c r="R86" s="57"/>
      <c r="S86" s="57"/>
      <c r="T86" s="57"/>
      <c r="U86" s="57"/>
      <c r="V86" s="57"/>
      <c r="W86" s="57"/>
      <c r="X86" s="8"/>
      <c r="Y86" s="8"/>
      <c r="Z86" s="8"/>
      <c r="AA86" s="8"/>
      <c r="AB86" s="8"/>
      <c r="AC86" s="8"/>
      <c r="AD86" s="8"/>
      <c r="AE86" s="8"/>
      <c r="AF86" s="8"/>
      <c r="AG86" s="8"/>
      <c r="AH86" s="8"/>
    </row>
    <row r="87" spans="1:34" s="8" customFormat="1" ht="19.95" customHeight="1" x14ac:dyDescent="0.3">
      <c r="B87" s="7"/>
      <c r="D87" s="405" t="s">
        <v>394</v>
      </c>
      <c r="E87" s="405"/>
      <c r="F87" s="405"/>
      <c r="G87" s="405"/>
      <c r="H87" s="405"/>
      <c r="I87" s="405"/>
      <c r="J87" s="405"/>
      <c r="K87" s="405"/>
      <c r="L87" s="405"/>
      <c r="R87" s="57"/>
      <c r="S87" s="57"/>
      <c r="T87" s="57"/>
      <c r="U87" s="57"/>
      <c r="V87" s="57"/>
      <c r="W87" s="57"/>
    </row>
    <row r="88" spans="1:34" ht="27.75" customHeight="1" x14ac:dyDescent="0.3">
      <c r="A88" s="8"/>
      <c r="B88" s="7"/>
      <c r="C88" s="8"/>
      <c r="D88" s="406"/>
      <c r="E88" s="406"/>
      <c r="F88" s="406"/>
      <c r="G88" s="406"/>
      <c r="H88" s="406"/>
      <c r="I88" s="406"/>
      <c r="J88" s="406"/>
      <c r="K88" s="406"/>
      <c r="L88" s="406"/>
      <c r="M88" s="8"/>
      <c r="N88" s="8"/>
      <c r="O88" s="8"/>
      <c r="P88" s="8"/>
      <c r="Q88" s="8"/>
      <c r="R88" s="8"/>
      <c r="S88" s="8"/>
      <c r="T88" s="8"/>
      <c r="U88" s="8"/>
      <c r="V88" s="8"/>
      <c r="W88" s="8"/>
      <c r="X88" s="8"/>
      <c r="Y88" s="8"/>
      <c r="Z88" s="8"/>
      <c r="AA88" s="8"/>
      <c r="AB88" s="8"/>
      <c r="AC88" s="8"/>
      <c r="AD88" s="8"/>
      <c r="AE88" s="8"/>
      <c r="AF88" s="8"/>
      <c r="AG88" s="8"/>
      <c r="AH88" s="8"/>
    </row>
    <row r="89" spans="1:34" ht="19.95" customHeight="1" x14ac:dyDescent="0.3">
      <c r="A89" s="8"/>
      <c r="B89" s="7"/>
      <c r="C89" s="8"/>
      <c r="D89" s="373" t="s">
        <v>283</v>
      </c>
      <c r="E89" s="342"/>
      <c r="F89" s="40" t="s">
        <v>33</v>
      </c>
      <c r="G89" s="58" t="s">
        <v>34</v>
      </c>
      <c r="H89" s="40" t="s">
        <v>32</v>
      </c>
      <c r="I89" s="61"/>
      <c r="J89" s="20"/>
      <c r="K89" s="20"/>
      <c r="L89" s="20"/>
      <c r="M89" s="8"/>
      <c r="N89" s="8"/>
      <c r="O89" s="8"/>
      <c r="P89" s="8"/>
      <c r="Q89" s="8"/>
      <c r="R89" s="8"/>
      <c r="S89" s="8"/>
      <c r="T89" s="8"/>
      <c r="U89" s="8"/>
      <c r="V89" s="8"/>
      <c r="W89" s="8"/>
      <c r="X89" s="8"/>
      <c r="Y89" s="8"/>
      <c r="Z89" s="8"/>
      <c r="AA89" s="8"/>
      <c r="AB89" s="8"/>
      <c r="AC89" s="8"/>
      <c r="AD89" s="8"/>
      <c r="AE89" s="8"/>
      <c r="AF89" s="8"/>
      <c r="AG89" s="8"/>
      <c r="AH89" s="8"/>
    </row>
    <row r="90" spans="1:34" ht="19.95" customHeight="1" x14ac:dyDescent="0.3">
      <c r="A90" s="8"/>
      <c r="B90" s="7"/>
      <c r="C90" s="8"/>
      <c r="D90" s="377" t="s">
        <v>26</v>
      </c>
      <c r="E90" s="378"/>
      <c r="F90" s="134"/>
      <c r="G90" s="138">
        <f>IF(G84=0,0,G79*((G84/F84)^(6/7))*((K84/M84)^J79))</f>
        <v>0</v>
      </c>
      <c r="H90" s="129" t="str">
        <f>IF(ISBLANK(F90),"",CEILING(G90-F90,0.5))</f>
        <v/>
      </c>
      <c r="I90" s="61"/>
      <c r="J90" s="20"/>
      <c r="K90" s="20"/>
      <c r="L90" s="20"/>
      <c r="M90" s="8"/>
      <c r="N90" s="8"/>
      <c r="O90" s="8"/>
      <c r="P90" s="8"/>
      <c r="Q90" s="8"/>
      <c r="R90" s="8"/>
      <c r="S90" s="8"/>
      <c r="T90" s="8"/>
      <c r="U90" s="8"/>
      <c r="V90" s="8"/>
      <c r="W90" s="8"/>
      <c r="X90" s="8"/>
      <c r="Y90" s="8"/>
      <c r="Z90" s="8"/>
      <c r="AA90" s="8"/>
      <c r="AB90" s="8"/>
      <c r="AC90" s="8"/>
      <c r="AD90" s="8"/>
      <c r="AE90" s="8"/>
      <c r="AF90" s="8"/>
      <c r="AG90" s="8"/>
      <c r="AH90" s="8"/>
    </row>
    <row r="91" spans="1:34" ht="19.95" customHeight="1" x14ac:dyDescent="0.3">
      <c r="A91" s="8"/>
      <c r="B91" s="7"/>
      <c r="C91" s="8"/>
      <c r="D91" s="377" t="s">
        <v>27</v>
      </c>
      <c r="E91" s="378"/>
      <c r="F91" s="134"/>
      <c r="G91" s="138">
        <f>IF(G85=0,0,G80*((G85/F85)^(6/7))*((K85/M85)^J80))</f>
        <v>0</v>
      </c>
      <c r="H91" s="129" t="str">
        <f t="shared" ref="H91:H92" si="4">IF(ISBLANK(F91),"",CEILING(G91-F91,0.5))</f>
        <v/>
      </c>
      <c r="I91" s="61"/>
      <c r="J91" s="20"/>
      <c r="K91" s="20"/>
      <c r="L91" s="20"/>
      <c r="M91" s="8"/>
      <c r="N91" s="8"/>
      <c r="O91" s="8"/>
      <c r="P91" s="8"/>
      <c r="Q91" s="8"/>
      <c r="R91" s="8"/>
      <c r="S91" s="8"/>
      <c r="T91" s="8"/>
      <c r="U91" s="8"/>
      <c r="V91" s="8"/>
      <c r="W91" s="8"/>
      <c r="X91" s="8"/>
      <c r="Y91" s="8"/>
      <c r="Z91" s="8"/>
      <c r="AA91" s="8"/>
      <c r="AB91" s="8"/>
      <c r="AC91" s="8"/>
      <c r="AD91" s="8"/>
      <c r="AE91" s="8"/>
      <c r="AF91" s="8"/>
      <c r="AG91" s="8"/>
      <c r="AH91" s="8"/>
    </row>
    <row r="92" spans="1:34" ht="19.95" customHeight="1" x14ac:dyDescent="0.3">
      <c r="A92" s="8"/>
      <c r="B92" s="7"/>
      <c r="C92" s="8"/>
      <c r="D92" s="377" t="s">
        <v>28</v>
      </c>
      <c r="E92" s="378"/>
      <c r="F92" s="134"/>
      <c r="G92" s="138">
        <f>IF(G86=0,0,G81*((G86/F86)^(6/7))*((K86/M86)^J81))</f>
        <v>0</v>
      </c>
      <c r="H92" s="129" t="str">
        <f t="shared" si="4"/>
        <v/>
      </c>
      <c r="I92" s="61"/>
      <c r="J92" s="20"/>
      <c r="K92" s="20"/>
      <c r="L92" s="20"/>
      <c r="M92" s="8"/>
      <c r="N92" s="8"/>
      <c r="O92" s="8"/>
      <c r="P92" s="8"/>
      <c r="Q92" s="8"/>
      <c r="R92" s="8"/>
      <c r="S92" s="8"/>
      <c r="T92" s="8"/>
      <c r="U92" s="8"/>
      <c r="V92" s="8"/>
      <c r="W92" s="8"/>
      <c r="X92" s="8"/>
      <c r="Y92" s="8"/>
      <c r="Z92" s="8"/>
      <c r="AA92" s="8"/>
      <c r="AB92" s="8"/>
      <c r="AC92" s="8"/>
      <c r="AD92" s="8"/>
      <c r="AE92" s="8"/>
      <c r="AF92" s="8"/>
      <c r="AG92" s="8"/>
      <c r="AH92" s="8"/>
    </row>
    <row r="93" spans="1:34" ht="19.95" customHeight="1" x14ac:dyDescent="0.3">
      <c r="A93" s="8"/>
      <c r="B93" s="7"/>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row>
    <row r="94" spans="1:34" ht="19.95" customHeight="1" x14ac:dyDescent="0.3">
      <c r="A94" s="8"/>
      <c r="B94" s="22" t="s">
        <v>52</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row>
    <row r="95" spans="1:34" ht="19.95" customHeight="1" x14ac:dyDescent="0.3">
      <c r="A95" s="8"/>
      <c r="B95" s="7"/>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row>
    <row r="96" spans="1:34" ht="19.95" customHeight="1" x14ac:dyDescent="0.3">
      <c r="A96" s="8"/>
      <c r="B96" s="7"/>
      <c r="C96" s="8"/>
      <c r="D96" s="8"/>
      <c r="E96" s="8"/>
      <c r="F96" s="8"/>
      <c r="G96" s="8"/>
      <c r="H96" s="8"/>
      <c r="I96" s="8"/>
      <c r="J96" s="8"/>
      <c r="K96" s="8"/>
      <c r="L96" s="8"/>
      <c r="M96" s="8"/>
      <c r="N96" s="8"/>
      <c r="O96" s="8"/>
      <c r="P96" s="8"/>
      <c r="Q96" s="8"/>
      <c r="R96" s="388"/>
      <c r="S96" s="388"/>
      <c r="T96" s="388"/>
      <c r="U96" s="388"/>
      <c r="V96" s="388"/>
      <c r="W96" s="388"/>
      <c r="X96" s="388"/>
      <c r="Y96" s="8"/>
      <c r="Z96" s="8"/>
      <c r="AA96" s="8"/>
      <c r="AB96" s="8"/>
      <c r="AC96" s="8"/>
      <c r="AD96" s="8"/>
      <c r="AE96" s="8"/>
      <c r="AF96" s="8"/>
      <c r="AG96" s="8"/>
      <c r="AH96" s="8"/>
    </row>
    <row r="97" spans="1:34" ht="19.95" customHeight="1" thickBot="1" x14ac:dyDescent="0.35">
      <c r="A97" s="8"/>
      <c r="B97" s="7"/>
      <c r="C97" s="8"/>
      <c r="D97" s="8"/>
      <c r="E97" s="8"/>
      <c r="F97" s="8"/>
      <c r="G97" s="8"/>
      <c r="H97" s="8"/>
      <c r="I97" s="8"/>
      <c r="J97" s="8"/>
      <c r="K97" s="8"/>
      <c r="L97" s="8"/>
      <c r="M97" s="8"/>
      <c r="N97" s="8"/>
      <c r="O97" s="8"/>
      <c r="P97" s="8"/>
      <c r="Q97" s="8"/>
      <c r="R97" s="356" t="s">
        <v>53</v>
      </c>
      <c r="S97" s="356"/>
      <c r="T97" s="356"/>
      <c r="U97" s="356"/>
      <c r="V97" s="356"/>
      <c r="W97" s="356"/>
      <c r="X97" s="8"/>
      <c r="Y97" s="8"/>
      <c r="Z97" s="8"/>
      <c r="AA97" s="8"/>
      <c r="AB97" s="8"/>
      <c r="AC97" s="8"/>
      <c r="AD97" s="8"/>
      <c r="AE97" s="8"/>
      <c r="AF97" s="8"/>
      <c r="AG97" s="8"/>
      <c r="AH97" s="8"/>
    </row>
    <row r="98" spans="1:34" ht="19.95" customHeight="1" x14ac:dyDescent="0.3">
      <c r="A98" s="8"/>
      <c r="B98" s="7" t="s">
        <v>32</v>
      </c>
      <c r="C98" s="8" t="s">
        <v>20</v>
      </c>
      <c r="D98" s="8" t="s">
        <v>164</v>
      </c>
      <c r="E98" s="8"/>
      <c r="F98" s="8"/>
      <c r="G98" s="8"/>
      <c r="H98" s="8"/>
      <c r="I98" s="8"/>
      <c r="J98" s="8"/>
      <c r="K98" s="8"/>
      <c r="L98" s="8"/>
      <c r="M98" s="8"/>
      <c r="N98" s="8"/>
      <c r="O98" s="8"/>
      <c r="P98" s="8"/>
      <c r="Q98" s="8"/>
      <c r="R98" s="45"/>
      <c r="S98" s="46"/>
      <c r="T98" s="46"/>
      <c r="U98" s="46"/>
      <c r="V98" s="46"/>
      <c r="W98" s="46"/>
      <c r="X98" s="46"/>
      <c r="Y98" s="46"/>
      <c r="Z98" s="47"/>
      <c r="AA98" s="8"/>
      <c r="AB98" s="8"/>
      <c r="AC98" s="8"/>
      <c r="AD98" s="8"/>
      <c r="AE98" s="8"/>
      <c r="AF98" s="8"/>
      <c r="AG98" s="8"/>
      <c r="AH98" s="8"/>
    </row>
    <row r="99" spans="1:34" ht="19.95" customHeight="1" x14ac:dyDescent="0.3">
      <c r="A99" s="8"/>
      <c r="B99" s="7" t="s">
        <v>34</v>
      </c>
      <c r="C99" s="8" t="s">
        <v>20</v>
      </c>
      <c r="D99" s="8" t="s">
        <v>149</v>
      </c>
      <c r="E99" s="8"/>
      <c r="F99" s="8"/>
      <c r="G99" s="8"/>
      <c r="H99" s="8"/>
      <c r="I99" s="8"/>
      <c r="J99" s="8"/>
      <c r="K99" s="8"/>
      <c r="L99" s="8"/>
      <c r="M99" s="8"/>
      <c r="N99" s="8"/>
      <c r="O99" s="8"/>
      <c r="P99" s="8"/>
      <c r="Q99" s="8"/>
      <c r="R99" s="33"/>
      <c r="S99" s="8"/>
      <c r="T99" s="8"/>
      <c r="U99" s="8"/>
      <c r="V99" s="8"/>
      <c r="W99" s="8"/>
      <c r="X99" s="8"/>
      <c r="Y99" s="8"/>
      <c r="Z99" s="34"/>
      <c r="AA99" s="8"/>
      <c r="AB99" s="8"/>
      <c r="AC99" s="8"/>
      <c r="AD99" s="8"/>
      <c r="AE99" s="8"/>
      <c r="AF99" s="8"/>
      <c r="AG99" s="8"/>
      <c r="AH99" s="8"/>
    </row>
    <row r="100" spans="1:34" ht="19.95" customHeight="1" x14ac:dyDescent="0.3">
      <c r="A100" s="8"/>
      <c r="B100" s="7" t="s">
        <v>54</v>
      </c>
      <c r="C100" s="8" t="s">
        <v>20</v>
      </c>
      <c r="D100" s="8" t="s">
        <v>168</v>
      </c>
      <c r="E100" s="8"/>
      <c r="F100" s="8"/>
      <c r="G100" s="8"/>
      <c r="H100" s="8"/>
      <c r="I100" s="8"/>
      <c r="J100" s="8"/>
      <c r="K100" s="8"/>
      <c r="L100" s="8"/>
      <c r="M100" s="8"/>
      <c r="N100" s="8"/>
      <c r="O100" s="8"/>
      <c r="P100" s="8"/>
      <c r="Q100" s="8"/>
      <c r="R100" s="33"/>
      <c r="S100" s="8"/>
      <c r="T100" s="8"/>
      <c r="U100" s="8"/>
      <c r="V100" s="8"/>
      <c r="W100" s="8"/>
      <c r="X100" s="8"/>
      <c r="Y100" s="8"/>
      <c r="Z100" s="34"/>
      <c r="AA100" s="8"/>
      <c r="AB100" s="8"/>
      <c r="AC100" s="8"/>
      <c r="AD100" s="8"/>
      <c r="AE100" s="8"/>
      <c r="AF100" s="8"/>
      <c r="AG100" s="8"/>
      <c r="AH100" s="8"/>
    </row>
    <row r="101" spans="1:34" ht="19.95" customHeight="1" x14ac:dyDescent="0.3">
      <c r="A101" s="8"/>
      <c r="B101" s="7" t="s">
        <v>23</v>
      </c>
      <c r="C101" s="8" t="s">
        <v>20</v>
      </c>
      <c r="D101" s="8" t="s">
        <v>55</v>
      </c>
      <c r="E101" s="8"/>
      <c r="F101" s="8"/>
      <c r="G101" s="8"/>
      <c r="H101" s="8"/>
      <c r="I101" s="8"/>
      <c r="J101" s="8"/>
      <c r="K101" s="8"/>
      <c r="L101" s="8"/>
      <c r="M101" s="8"/>
      <c r="N101" s="8"/>
      <c r="O101" s="8"/>
      <c r="P101" s="8"/>
      <c r="Q101" s="8"/>
      <c r="R101" s="33"/>
      <c r="S101" s="8"/>
      <c r="T101" s="8"/>
      <c r="U101" s="8"/>
      <c r="V101" s="8"/>
      <c r="W101" s="8"/>
      <c r="X101" s="8"/>
      <c r="Y101" s="8"/>
      <c r="Z101" s="34"/>
      <c r="AA101" s="8"/>
      <c r="AB101" s="8"/>
      <c r="AC101" s="8"/>
      <c r="AD101" s="8"/>
      <c r="AE101" s="8"/>
      <c r="AF101" s="8"/>
      <c r="AG101" s="8"/>
      <c r="AH101" s="8"/>
    </row>
    <row r="102" spans="1:34" ht="19.95" customHeight="1" x14ac:dyDescent="0.3">
      <c r="A102" s="8"/>
      <c r="B102" s="7" t="s">
        <v>71</v>
      </c>
      <c r="C102" s="8" t="s">
        <v>105</v>
      </c>
      <c r="D102" s="8" t="s">
        <v>314</v>
      </c>
      <c r="E102" s="8"/>
      <c r="F102" s="8"/>
      <c r="G102" s="8"/>
      <c r="H102" s="8"/>
      <c r="I102" s="8"/>
      <c r="J102" s="8"/>
      <c r="K102" s="8"/>
      <c r="L102" s="8"/>
      <c r="M102" s="8"/>
      <c r="N102" s="8"/>
      <c r="O102" s="8"/>
      <c r="P102" s="8"/>
      <c r="Q102" s="8"/>
      <c r="R102" s="33"/>
      <c r="S102" s="8"/>
      <c r="T102" s="8"/>
      <c r="U102" s="8"/>
      <c r="V102" s="8"/>
      <c r="W102" s="8"/>
      <c r="X102" s="8"/>
      <c r="Y102" s="8"/>
      <c r="Z102" s="34"/>
      <c r="AA102" s="8"/>
      <c r="AB102" s="8"/>
      <c r="AC102" s="8"/>
      <c r="AD102" s="8"/>
      <c r="AE102" s="8"/>
      <c r="AF102" s="8"/>
      <c r="AG102" s="8"/>
      <c r="AH102" s="8"/>
    </row>
    <row r="103" spans="1:34" ht="19.95" customHeight="1" x14ac:dyDescent="0.3">
      <c r="A103" s="8"/>
      <c r="B103" s="7" t="s">
        <v>396</v>
      </c>
      <c r="C103" s="8" t="s">
        <v>105</v>
      </c>
      <c r="D103" s="8" t="s">
        <v>399</v>
      </c>
      <c r="E103" s="8"/>
      <c r="F103" s="8"/>
      <c r="G103" s="8"/>
      <c r="H103" s="8"/>
      <c r="I103" s="8"/>
      <c r="J103" s="8"/>
      <c r="K103" s="8"/>
      <c r="L103" s="8"/>
      <c r="M103" s="8"/>
      <c r="N103" s="8"/>
      <c r="O103" s="8"/>
      <c r="P103" s="8"/>
      <c r="Q103" s="8"/>
      <c r="R103" s="33"/>
      <c r="S103" s="8"/>
      <c r="T103" s="8"/>
      <c r="U103" s="8"/>
      <c r="V103" s="8"/>
      <c r="W103" s="8"/>
      <c r="X103" s="8"/>
      <c r="Y103" s="8"/>
      <c r="Z103" s="34"/>
      <c r="AA103" s="8"/>
      <c r="AB103" s="8"/>
      <c r="AC103" s="8"/>
      <c r="AD103" s="8"/>
      <c r="AE103" s="8"/>
      <c r="AF103" s="8"/>
      <c r="AG103" s="8"/>
      <c r="AH103" s="8"/>
    </row>
    <row r="104" spans="1:34" ht="19.95" customHeight="1" x14ac:dyDescent="0.3">
      <c r="A104" s="8"/>
      <c r="B104" s="7" t="s">
        <v>56</v>
      </c>
      <c r="C104" s="8" t="s">
        <v>20</v>
      </c>
      <c r="D104" s="8" t="s">
        <v>255</v>
      </c>
      <c r="E104" s="8"/>
      <c r="F104" s="8"/>
      <c r="G104" s="8"/>
      <c r="H104" s="8"/>
      <c r="I104" s="8"/>
      <c r="J104" s="8"/>
      <c r="K104" s="8"/>
      <c r="L104" s="8"/>
      <c r="M104" s="18"/>
      <c r="N104" s="8"/>
      <c r="O104" s="8"/>
      <c r="P104" s="8"/>
      <c r="Q104" s="8"/>
      <c r="R104" s="33"/>
      <c r="S104" s="8"/>
      <c r="T104" s="8"/>
      <c r="U104" s="8"/>
      <c r="V104" s="8"/>
      <c r="W104" s="8"/>
      <c r="X104" s="8"/>
      <c r="Y104" s="8"/>
      <c r="Z104" s="34"/>
      <c r="AA104" s="8"/>
      <c r="AB104" s="8"/>
      <c r="AC104" s="8"/>
      <c r="AD104" s="8"/>
      <c r="AE104" s="8"/>
      <c r="AF104" s="8"/>
      <c r="AG104" s="8"/>
      <c r="AH104" s="8"/>
    </row>
    <row r="105" spans="1:34" ht="19.95" customHeight="1" x14ac:dyDescent="0.3">
      <c r="A105" s="8"/>
      <c r="B105" s="7" t="s">
        <v>33</v>
      </c>
      <c r="C105" s="8" t="s">
        <v>20</v>
      </c>
      <c r="D105" s="8" t="s">
        <v>169</v>
      </c>
      <c r="E105" s="8"/>
      <c r="F105" s="8"/>
      <c r="G105" s="8"/>
      <c r="H105" s="8"/>
      <c r="I105" s="8"/>
      <c r="J105" s="8"/>
      <c r="K105" s="8"/>
      <c r="L105" s="8"/>
      <c r="M105" s="8"/>
      <c r="N105" s="8"/>
      <c r="O105" s="8"/>
      <c r="P105" s="8"/>
      <c r="Q105" s="8"/>
      <c r="R105" s="33"/>
      <c r="S105" s="8"/>
      <c r="T105" s="8"/>
      <c r="U105" s="8"/>
      <c r="V105" s="8"/>
      <c r="W105" s="8"/>
      <c r="X105" s="8"/>
      <c r="Y105" s="8"/>
      <c r="Z105" s="34"/>
      <c r="AA105" s="8"/>
      <c r="AB105" s="8"/>
      <c r="AC105" s="8"/>
      <c r="AD105" s="8"/>
      <c r="AE105" s="8"/>
      <c r="AF105" s="8"/>
      <c r="AG105" s="8"/>
      <c r="AH105" s="8"/>
    </row>
    <row r="106" spans="1:34" ht="19.95" customHeight="1" x14ac:dyDescent="0.3">
      <c r="A106" s="8"/>
      <c r="B106" s="7" t="s">
        <v>24</v>
      </c>
      <c r="C106" s="8" t="s">
        <v>20</v>
      </c>
      <c r="D106" s="26" t="s">
        <v>57</v>
      </c>
      <c r="E106" s="8"/>
      <c r="F106" s="8"/>
      <c r="G106" s="8"/>
      <c r="H106" s="8"/>
      <c r="I106" s="8"/>
      <c r="J106" s="8"/>
      <c r="K106" s="8"/>
      <c r="L106" s="8"/>
      <c r="M106" s="8"/>
      <c r="N106" s="8"/>
      <c r="O106" s="8"/>
      <c r="P106" s="8"/>
      <c r="Q106" s="8"/>
      <c r="R106" s="33"/>
      <c r="S106" s="8"/>
      <c r="T106" s="8"/>
      <c r="U106" s="8"/>
      <c r="V106" s="8"/>
      <c r="W106" s="8"/>
      <c r="X106" s="8"/>
      <c r="Y106" s="8"/>
      <c r="Z106" s="34"/>
      <c r="AA106" s="8"/>
      <c r="AB106" s="8"/>
      <c r="AC106" s="8"/>
      <c r="AD106" s="8"/>
      <c r="AE106" s="8"/>
      <c r="AF106" s="8"/>
      <c r="AG106" s="8"/>
      <c r="AH106" s="8"/>
    </row>
    <row r="107" spans="1:34" ht="19.95" customHeight="1" x14ac:dyDescent="0.3">
      <c r="A107" s="8"/>
      <c r="B107" s="7"/>
      <c r="C107" s="8"/>
      <c r="D107" s="8"/>
      <c r="E107" s="8"/>
      <c r="F107" s="8"/>
      <c r="G107" s="8"/>
      <c r="H107" s="8"/>
      <c r="I107" s="8"/>
      <c r="J107" s="8"/>
      <c r="K107" s="8"/>
      <c r="L107" s="8"/>
      <c r="M107" s="8"/>
      <c r="N107" s="8"/>
      <c r="O107" s="8"/>
      <c r="P107" s="8"/>
      <c r="Q107" s="8"/>
      <c r="R107" s="33"/>
      <c r="S107" s="8"/>
      <c r="T107" s="8"/>
      <c r="U107" s="8"/>
      <c r="V107" s="8"/>
      <c r="W107" s="8"/>
      <c r="X107" s="8"/>
      <c r="Y107" s="8"/>
      <c r="Z107" s="34"/>
      <c r="AA107" s="8"/>
      <c r="AB107" s="8"/>
      <c r="AC107" s="8"/>
      <c r="AD107" s="8"/>
      <c r="AE107" s="8"/>
      <c r="AF107" s="8"/>
      <c r="AG107" s="8"/>
      <c r="AH107" s="8"/>
    </row>
    <row r="108" spans="1:34" ht="31.5" customHeight="1" x14ac:dyDescent="0.3">
      <c r="A108" s="8"/>
      <c r="B108" s="7"/>
      <c r="C108" s="8"/>
      <c r="D108" s="334" t="s">
        <v>283</v>
      </c>
      <c r="E108" s="334"/>
      <c r="F108" s="40" t="s">
        <v>71</v>
      </c>
      <c r="G108" s="168" t="s">
        <v>223</v>
      </c>
      <c r="H108" s="198" t="s">
        <v>393</v>
      </c>
      <c r="I108" s="40" t="s">
        <v>396</v>
      </c>
      <c r="J108" s="40" t="s">
        <v>56</v>
      </c>
      <c r="K108" s="20"/>
      <c r="L108" s="20"/>
      <c r="M108" s="8"/>
      <c r="N108" s="8"/>
      <c r="O108" s="8"/>
      <c r="P108" s="8"/>
      <c r="Q108" s="8"/>
      <c r="R108" s="33"/>
      <c r="S108" s="8"/>
      <c r="T108" s="8"/>
      <c r="U108" s="8"/>
      <c r="V108" s="8"/>
      <c r="W108" s="8"/>
      <c r="X108" s="8"/>
      <c r="Y108" s="8"/>
      <c r="Z108" s="34"/>
      <c r="AA108" s="8"/>
      <c r="AB108" s="8"/>
      <c r="AC108" s="8"/>
      <c r="AD108" s="8"/>
      <c r="AE108" s="8"/>
      <c r="AF108" s="8"/>
      <c r="AG108" s="8"/>
      <c r="AH108" s="8"/>
    </row>
    <row r="109" spans="1:34" ht="19.95" customHeight="1" thickBot="1" x14ac:dyDescent="0.35">
      <c r="A109" s="8"/>
      <c r="B109" s="7"/>
      <c r="C109" s="8"/>
      <c r="D109" s="407" t="s">
        <v>26</v>
      </c>
      <c r="E109" s="407"/>
      <c r="F109" s="121"/>
      <c r="G109" s="139"/>
      <c r="H109" s="200">
        <f>F109*G109</f>
        <v>0</v>
      </c>
      <c r="I109" s="194"/>
      <c r="J109" s="194"/>
      <c r="K109" s="160"/>
      <c r="L109" s="170"/>
      <c r="M109" s="8"/>
      <c r="N109" s="8"/>
      <c r="O109" s="8"/>
      <c r="P109" s="8"/>
      <c r="Q109" s="8"/>
      <c r="R109" s="41"/>
      <c r="S109" s="42"/>
      <c r="T109" s="42"/>
      <c r="U109" s="42"/>
      <c r="V109" s="42"/>
      <c r="W109" s="42"/>
      <c r="X109" s="42"/>
      <c r="Y109" s="42"/>
      <c r="Z109" s="43"/>
      <c r="AA109" s="8"/>
      <c r="AB109" s="8"/>
      <c r="AC109" s="8"/>
      <c r="AD109" s="8"/>
      <c r="AE109" s="8"/>
      <c r="AF109" s="8"/>
      <c r="AG109" s="8"/>
      <c r="AH109" s="8"/>
    </row>
    <row r="110" spans="1:34" ht="19.95" customHeight="1" x14ac:dyDescent="0.3">
      <c r="A110" s="8"/>
      <c r="B110" s="7"/>
      <c r="C110" s="8"/>
      <c r="D110" s="407" t="s">
        <v>27</v>
      </c>
      <c r="E110" s="407"/>
      <c r="F110" s="121"/>
      <c r="G110" s="139"/>
      <c r="H110" s="200">
        <f t="shared" ref="H110:H111" si="5">F110*G110</f>
        <v>0</v>
      </c>
      <c r="I110" s="194"/>
      <c r="J110" s="194"/>
      <c r="K110" s="160"/>
      <c r="L110" s="170"/>
      <c r="M110" s="8"/>
      <c r="N110" s="8"/>
      <c r="O110" s="8"/>
      <c r="P110" s="8"/>
      <c r="Q110" s="8"/>
      <c r="R110" s="332" t="s">
        <v>348</v>
      </c>
      <c r="S110" s="332"/>
      <c r="T110" s="332"/>
      <c r="U110" s="332"/>
      <c r="V110" s="332"/>
      <c r="W110" s="332"/>
      <c r="X110" s="332"/>
      <c r="Y110" s="332"/>
      <c r="Z110" s="332"/>
      <c r="AA110" s="8"/>
      <c r="AB110" s="8"/>
      <c r="AC110" s="8"/>
      <c r="AD110" s="8"/>
      <c r="AE110" s="8"/>
      <c r="AF110" s="8"/>
      <c r="AG110" s="8"/>
      <c r="AH110" s="8"/>
    </row>
    <row r="111" spans="1:34" ht="19.95" customHeight="1" x14ac:dyDescent="0.3">
      <c r="A111" s="8"/>
      <c r="B111" s="7"/>
      <c r="C111" s="8"/>
      <c r="D111" s="407" t="s">
        <v>28</v>
      </c>
      <c r="E111" s="407"/>
      <c r="F111" s="121"/>
      <c r="G111" s="139"/>
      <c r="H111" s="200">
        <f t="shared" si="5"/>
        <v>0</v>
      </c>
      <c r="I111" s="194"/>
      <c r="J111" s="194"/>
      <c r="K111" s="160"/>
      <c r="L111" s="170"/>
      <c r="M111" s="8"/>
      <c r="N111" s="8"/>
      <c r="O111" s="8"/>
      <c r="P111" s="8"/>
      <c r="Q111" s="8"/>
      <c r="R111" s="8"/>
      <c r="S111" s="8"/>
      <c r="T111" s="8"/>
      <c r="U111" s="8"/>
      <c r="V111" s="8"/>
      <c r="W111" s="8"/>
      <c r="X111" s="8"/>
      <c r="Y111" s="8"/>
      <c r="Z111" s="8"/>
      <c r="AA111" s="8"/>
      <c r="AB111" s="8"/>
      <c r="AC111" s="8"/>
      <c r="AD111" s="8"/>
      <c r="AE111" s="8"/>
      <c r="AF111" s="8"/>
      <c r="AG111" s="8"/>
      <c r="AH111" s="8"/>
    </row>
    <row r="112" spans="1:34" s="8" customFormat="1" ht="26.25" customHeight="1" x14ac:dyDescent="0.3">
      <c r="B112" s="7"/>
      <c r="D112" s="405" t="s">
        <v>395</v>
      </c>
      <c r="E112" s="405"/>
      <c r="F112" s="405"/>
      <c r="G112" s="405"/>
      <c r="H112" s="405"/>
      <c r="I112" s="405"/>
      <c r="J112" s="406"/>
      <c r="K112" s="406"/>
      <c r="L112" s="406"/>
    </row>
    <row r="113" spans="1:34" s="8" customFormat="1" ht="24" customHeight="1" x14ac:dyDescent="0.3">
      <c r="B113" s="7"/>
      <c r="D113" s="406"/>
      <c r="E113" s="406"/>
      <c r="F113" s="406"/>
      <c r="G113" s="406"/>
      <c r="H113" s="406"/>
      <c r="I113" s="406"/>
      <c r="J113" s="406"/>
      <c r="K113" s="406"/>
      <c r="L113" s="406"/>
    </row>
    <row r="114" spans="1:34" s="8" customFormat="1" ht="19.95" customHeight="1" x14ac:dyDescent="0.3">
      <c r="B114" s="7"/>
      <c r="D114" s="373" t="s">
        <v>283</v>
      </c>
      <c r="E114" s="342"/>
      <c r="F114" s="40" t="s">
        <v>24</v>
      </c>
      <c r="G114" s="40" t="s">
        <v>54</v>
      </c>
      <c r="H114" s="40" t="s">
        <v>23</v>
      </c>
      <c r="I114" s="40" t="s">
        <v>33</v>
      </c>
      <c r="J114" s="58" t="s">
        <v>34</v>
      </c>
      <c r="K114" s="40" t="s">
        <v>32</v>
      </c>
    </row>
    <row r="115" spans="1:34" s="8" customFormat="1" ht="19.95" customHeight="1" x14ac:dyDescent="0.3">
      <c r="B115" s="7"/>
      <c r="D115" s="377" t="s">
        <v>26</v>
      </c>
      <c r="E115" s="378"/>
      <c r="F115" s="39">
        <v>7.7000000000000002E-3</v>
      </c>
      <c r="G115" s="139"/>
      <c r="H115" s="141"/>
      <c r="I115" s="134"/>
      <c r="J115" s="138">
        <f>IF(G115=0,0,((F115*G115^2)/(((1.25*H115)^(2/3))*J109^2))^(3/7))</f>
        <v>0</v>
      </c>
      <c r="K115" s="129" t="str">
        <f>IF(ISBLANK(I115),"",CEILING(J115-I115,0.5))</f>
        <v/>
      </c>
      <c r="Q115" s="10"/>
      <c r="R115" s="10"/>
      <c r="S115" s="10"/>
      <c r="T115" s="10"/>
      <c r="U115" s="10"/>
      <c r="V115" s="10"/>
      <c r="W115" s="10"/>
      <c r="X115" s="10"/>
      <c r="Y115" s="10"/>
      <c r="Z115" s="10"/>
      <c r="AA115" s="10"/>
      <c r="AB115" s="10"/>
      <c r="AC115" s="10"/>
    </row>
    <row r="116" spans="1:34" s="8" customFormat="1" ht="19.95" customHeight="1" x14ac:dyDescent="0.3">
      <c r="B116" s="7"/>
      <c r="D116" s="377" t="s">
        <v>27</v>
      </c>
      <c r="E116" s="378"/>
      <c r="F116" s="39">
        <v>7.7000000000000002E-3</v>
      </c>
      <c r="G116" s="139"/>
      <c r="H116" s="141"/>
      <c r="I116" s="134"/>
      <c r="J116" s="138">
        <f>IF(G116=0,0,((F116*G116^2)/(((1.25*H116)^(2/3))*J110^2))^(3/7))</f>
        <v>0</v>
      </c>
      <c r="K116" s="129" t="str">
        <f t="shared" ref="K116:K117" si="6">IF(ISBLANK(I116),"",CEILING(J116-I116,0.5))</f>
        <v/>
      </c>
      <c r="Q116" s="10"/>
      <c r="R116" s="10"/>
      <c r="S116" s="10"/>
      <c r="T116" s="10"/>
      <c r="U116" s="10"/>
      <c r="V116" s="10"/>
      <c r="W116" s="10"/>
      <c r="X116" s="10"/>
      <c r="Y116" s="10"/>
      <c r="Z116" s="10"/>
      <c r="AA116" s="10"/>
      <c r="AB116" s="10"/>
      <c r="AC116" s="10"/>
    </row>
    <row r="117" spans="1:34" s="8" customFormat="1" ht="19.95" customHeight="1" x14ac:dyDescent="0.3">
      <c r="B117" s="7"/>
      <c r="D117" s="377" t="s">
        <v>28</v>
      </c>
      <c r="E117" s="378"/>
      <c r="F117" s="39">
        <v>7.7000000000000002E-3</v>
      </c>
      <c r="G117" s="139"/>
      <c r="H117" s="141"/>
      <c r="I117" s="134"/>
      <c r="J117" s="138">
        <f>IF(G117=0,0,((F117*G117^2)/(((1.25*H117)^(2/3))*J111^2))^(3/7))</f>
        <v>0</v>
      </c>
      <c r="K117" s="129" t="str">
        <f t="shared" si="6"/>
        <v/>
      </c>
      <c r="Q117" s="10"/>
      <c r="R117" s="10"/>
      <c r="S117" s="10"/>
      <c r="T117" s="10"/>
      <c r="U117" s="10"/>
      <c r="V117" s="10"/>
      <c r="W117" s="356" t="s">
        <v>99</v>
      </c>
      <c r="X117" s="356"/>
      <c r="Y117" s="356"/>
      <c r="Z117" s="356"/>
      <c r="AA117" s="356"/>
      <c r="AB117" s="356"/>
      <c r="AC117" s="10"/>
    </row>
    <row r="118" spans="1:34" ht="19.95" customHeight="1" x14ac:dyDescent="0.3">
      <c r="A118" s="8"/>
      <c r="B118" s="7"/>
      <c r="C118" s="8"/>
      <c r="D118" s="8"/>
      <c r="E118" s="8"/>
      <c r="F118" s="8"/>
      <c r="G118" s="8"/>
      <c r="H118" s="8"/>
      <c r="I118" s="8"/>
      <c r="J118" s="8"/>
      <c r="K118" s="8"/>
      <c r="L118" s="8"/>
      <c r="M118" s="8"/>
      <c r="N118" s="8"/>
      <c r="O118" s="8"/>
      <c r="P118" s="8"/>
      <c r="Q118" s="10"/>
      <c r="R118" s="10"/>
      <c r="S118" s="10"/>
      <c r="T118" s="10"/>
      <c r="U118" s="10"/>
      <c r="V118" s="10"/>
      <c r="W118"/>
      <c r="X118"/>
      <c r="Y118"/>
      <c r="Z118"/>
      <c r="AA118"/>
      <c r="AB118"/>
      <c r="AC118" s="10"/>
      <c r="AD118" s="8"/>
      <c r="AE118" s="8"/>
      <c r="AF118" s="8"/>
      <c r="AG118" s="8"/>
      <c r="AH118" s="8"/>
    </row>
    <row r="119" spans="1:34" ht="19.95" customHeight="1" x14ac:dyDescent="0.3">
      <c r="A119" s="8"/>
      <c r="B119" s="22" t="s">
        <v>58</v>
      </c>
      <c r="C119" s="8"/>
      <c r="D119" s="8"/>
      <c r="E119" s="8"/>
      <c r="F119" s="8"/>
      <c r="G119" s="8"/>
      <c r="H119" s="8"/>
      <c r="I119" s="8"/>
      <c r="J119" s="8"/>
      <c r="K119" s="8"/>
      <c r="L119" s="8"/>
      <c r="M119" s="8"/>
      <c r="N119" s="8"/>
      <c r="O119" s="8"/>
      <c r="P119" s="8"/>
      <c r="Q119" s="10"/>
      <c r="R119" s="10"/>
      <c r="S119" s="10"/>
      <c r="T119" s="10"/>
      <c r="U119" s="10"/>
      <c r="V119" s="10"/>
      <c r="W119" s="356"/>
      <c r="X119" s="356"/>
      <c r="Y119" s="356"/>
      <c r="Z119" s="356"/>
      <c r="AA119" s="356"/>
      <c r="AB119" s="356"/>
      <c r="AC119" s="10"/>
      <c r="AD119" s="8"/>
      <c r="AE119" s="8"/>
      <c r="AF119" s="8"/>
      <c r="AG119" s="8"/>
      <c r="AH119" s="8"/>
    </row>
    <row r="120" spans="1:34" ht="19.95" customHeight="1" thickBot="1" x14ac:dyDescent="0.35">
      <c r="A120" s="8"/>
      <c r="B120" s="7"/>
      <c r="C120" s="8"/>
      <c r="D120" s="8"/>
      <c r="E120" s="8"/>
      <c r="F120" s="8"/>
      <c r="G120" s="8"/>
      <c r="H120" s="8"/>
      <c r="I120" s="8"/>
      <c r="J120" s="8"/>
      <c r="K120" s="8"/>
      <c r="L120" s="8"/>
      <c r="M120" s="8"/>
      <c r="N120" s="8"/>
      <c r="O120" s="8"/>
      <c r="P120" s="8"/>
      <c r="Q120" s="8"/>
      <c r="R120" s="17" t="s">
        <v>59</v>
      </c>
      <c r="S120" s="17"/>
      <c r="T120" s="17"/>
      <c r="U120" s="17"/>
      <c r="V120" s="17"/>
      <c r="W120" s="8"/>
      <c r="X120" s="8"/>
      <c r="Y120" s="8"/>
      <c r="Z120" s="8"/>
      <c r="AA120" s="8"/>
      <c r="AB120" s="8"/>
      <c r="AC120" s="8"/>
      <c r="AD120" s="8"/>
      <c r="AE120" s="8"/>
      <c r="AF120" s="8"/>
      <c r="AG120" s="8"/>
      <c r="AH120" s="8"/>
    </row>
    <row r="121" spans="1:34" ht="19.95" customHeight="1" x14ac:dyDescent="0.3">
      <c r="A121" s="8"/>
      <c r="B121" s="7"/>
      <c r="C121" s="8"/>
      <c r="D121" s="8"/>
      <c r="E121" s="8"/>
      <c r="F121" s="8"/>
      <c r="G121" s="8"/>
      <c r="H121" s="8"/>
      <c r="I121" s="8"/>
      <c r="J121" s="8"/>
      <c r="K121" s="8"/>
      <c r="L121" s="8"/>
      <c r="M121" s="8"/>
      <c r="N121" s="8"/>
      <c r="O121" s="8"/>
      <c r="P121" s="8"/>
      <c r="Q121" s="8"/>
      <c r="R121" s="410" t="s">
        <v>60</v>
      </c>
      <c r="S121" s="411"/>
      <c r="T121" s="411"/>
      <c r="U121" s="412"/>
      <c r="V121" s="60" t="s">
        <v>277</v>
      </c>
      <c r="W121" s="8"/>
      <c r="X121" s="8"/>
      <c r="Y121" s="8"/>
      <c r="Z121" s="8"/>
      <c r="AA121" s="8"/>
      <c r="AB121" s="8"/>
      <c r="AC121" s="8"/>
      <c r="AD121" s="8"/>
      <c r="AE121" s="8"/>
      <c r="AF121" s="8"/>
      <c r="AG121" s="8"/>
      <c r="AH121" s="8"/>
    </row>
    <row r="122" spans="1:34" ht="19.95" customHeight="1" x14ac:dyDescent="0.3">
      <c r="A122" s="8"/>
      <c r="B122" s="7"/>
      <c r="C122" s="8"/>
      <c r="D122" s="8"/>
      <c r="E122" s="8"/>
      <c r="F122" s="8"/>
      <c r="G122" s="8"/>
      <c r="H122" s="8"/>
      <c r="I122" s="8"/>
      <c r="J122" s="8"/>
      <c r="K122" s="8"/>
      <c r="L122" s="8"/>
      <c r="M122" s="8"/>
      <c r="N122" s="8"/>
      <c r="O122" s="8"/>
      <c r="P122" s="8"/>
      <c r="Q122" s="8"/>
      <c r="R122" s="340" t="s">
        <v>61</v>
      </c>
      <c r="S122" s="341"/>
      <c r="T122" s="341"/>
      <c r="U122" s="342"/>
      <c r="V122" s="53">
        <v>1.1000000000000001</v>
      </c>
      <c r="W122" s="8"/>
      <c r="X122" s="8"/>
      <c r="Y122" s="8"/>
      <c r="Z122" s="8"/>
      <c r="AA122" s="8"/>
      <c r="AB122" s="8"/>
      <c r="AC122" s="8"/>
      <c r="AD122" s="8"/>
      <c r="AE122" s="8"/>
      <c r="AF122" s="8"/>
      <c r="AG122" s="8"/>
      <c r="AH122" s="8"/>
    </row>
    <row r="123" spans="1:34" ht="19.95" customHeight="1" x14ac:dyDescent="0.3">
      <c r="A123" s="8"/>
      <c r="B123" s="7" t="s">
        <v>32</v>
      </c>
      <c r="C123" s="8" t="s">
        <v>20</v>
      </c>
      <c r="D123" s="8" t="s">
        <v>127</v>
      </c>
      <c r="E123" s="8"/>
      <c r="F123" s="8"/>
      <c r="G123" s="8"/>
      <c r="H123" s="8"/>
      <c r="I123" s="8"/>
      <c r="J123" s="8"/>
      <c r="K123" s="8"/>
      <c r="L123" s="8"/>
      <c r="M123" s="8"/>
      <c r="N123" s="8"/>
      <c r="O123" s="8"/>
      <c r="P123" s="8"/>
      <c r="Q123" s="8"/>
      <c r="R123" s="340" t="s">
        <v>64</v>
      </c>
      <c r="S123" s="341"/>
      <c r="T123" s="341"/>
      <c r="U123" s="342"/>
      <c r="V123" s="59">
        <v>1</v>
      </c>
      <c r="W123" s="8"/>
      <c r="X123" s="8"/>
      <c r="Y123" s="8"/>
      <c r="Z123" s="8"/>
      <c r="AA123" s="8"/>
      <c r="AB123" s="8"/>
      <c r="AC123" s="8"/>
      <c r="AD123" s="8"/>
      <c r="AE123" s="8"/>
      <c r="AF123" s="8"/>
      <c r="AG123" s="8"/>
      <c r="AH123" s="8"/>
    </row>
    <row r="124" spans="1:34" ht="19.95" customHeight="1" x14ac:dyDescent="0.3">
      <c r="A124" s="8"/>
      <c r="B124" s="7" t="s">
        <v>22</v>
      </c>
      <c r="C124" s="8" t="s">
        <v>20</v>
      </c>
      <c r="D124" s="8" t="s">
        <v>174</v>
      </c>
      <c r="E124" s="8"/>
      <c r="F124" s="8"/>
      <c r="G124" s="8"/>
      <c r="H124" s="8"/>
      <c r="I124" s="18"/>
      <c r="J124" s="8"/>
      <c r="K124" s="8"/>
      <c r="L124" s="8"/>
      <c r="M124" s="8"/>
      <c r="N124" s="8"/>
      <c r="O124" s="8"/>
      <c r="P124" s="8"/>
      <c r="Q124" s="8"/>
      <c r="R124" s="340" t="s">
        <v>67</v>
      </c>
      <c r="S124" s="341"/>
      <c r="T124" s="341"/>
      <c r="U124" s="342"/>
      <c r="V124" s="59">
        <v>1</v>
      </c>
      <c r="W124" s="8"/>
      <c r="X124" s="8"/>
      <c r="Y124" s="8"/>
      <c r="Z124" s="8"/>
      <c r="AA124" s="8"/>
      <c r="AB124" s="8"/>
      <c r="AC124" s="8"/>
      <c r="AD124" s="8"/>
      <c r="AE124" s="8"/>
      <c r="AF124" s="8"/>
      <c r="AG124" s="8"/>
      <c r="AH124" s="8"/>
    </row>
    <row r="125" spans="1:34" ht="19.95" customHeight="1" x14ac:dyDescent="0.3">
      <c r="A125" s="8"/>
      <c r="B125" s="7" t="s">
        <v>62</v>
      </c>
      <c r="C125" s="8" t="s">
        <v>20</v>
      </c>
      <c r="D125" s="8" t="s">
        <v>63</v>
      </c>
      <c r="E125" s="8"/>
      <c r="F125" s="8"/>
      <c r="G125" s="8"/>
      <c r="H125" s="8"/>
      <c r="I125" s="8"/>
      <c r="J125" s="8"/>
      <c r="K125" s="8"/>
      <c r="L125" s="8"/>
      <c r="M125" s="8"/>
      <c r="N125" s="8"/>
      <c r="O125" s="8"/>
      <c r="P125" s="8"/>
      <c r="Q125" s="8"/>
      <c r="R125" s="340" t="s">
        <v>70</v>
      </c>
      <c r="S125" s="341"/>
      <c r="T125" s="341"/>
      <c r="U125" s="342"/>
      <c r="V125" s="59">
        <v>1</v>
      </c>
      <c r="W125" s="8"/>
      <c r="X125" s="8"/>
      <c r="Y125" s="8"/>
      <c r="Z125" s="8"/>
      <c r="AA125" s="8"/>
      <c r="AB125" s="8"/>
      <c r="AC125" s="8"/>
      <c r="AD125" s="8"/>
      <c r="AE125" s="8"/>
      <c r="AF125" s="8"/>
      <c r="AG125" s="8"/>
      <c r="AH125" s="8"/>
    </row>
    <row r="126" spans="1:34" ht="19.95" customHeight="1" thickBot="1" x14ac:dyDescent="0.35">
      <c r="A126" s="8"/>
      <c r="B126" s="7" t="s">
        <v>65</v>
      </c>
      <c r="C126" s="8" t="s">
        <v>20</v>
      </c>
      <c r="D126" s="8" t="s">
        <v>66</v>
      </c>
      <c r="E126" s="8"/>
      <c r="F126" s="8"/>
      <c r="G126" s="8"/>
      <c r="H126" s="8"/>
      <c r="I126" s="8"/>
      <c r="J126" s="8"/>
      <c r="K126" s="8"/>
      <c r="L126" s="8"/>
      <c r="M126" s="8"/>
      <c r="N126" s="8"/>
      <c r="O126" s="8"/>
      <c r="P126" s="8"/>
      <c r="Q126" s="8"/>
      <c r="R126" s="335" t="s">
        <v>72</v>
      </c>
      <c r="S126" s="336"/>
      <c r="T126" s="336"/>
      <c r="U126" s="336"/>
      <c r="V126" s="55">
        <v>0.9</v>
      </c>
      <c r="W126" s="8"/>
      <c r="X126" s="8"/>
      <c r="Y126" s="8"/>
      <c r="Z126" s="8"/>
      <c r="AA126" s="8"/>
      <c r="AB126" s="8"/>
      <c r="AC126" s="8"/>
      <c r="AD126" s="8"/>
      <c r="AE126" s="8"/>
      <c r="AF126" s="8"/>
      <c r="AG126" s="8"/>
      <c r="AH126" s="8"/>
    </row>
    <row r="127" spans="1:34" ht="19.95" customHeight="1" x14ac:dyDescent="0.3">
      <c r="A127" s="8"/>
      <c r="B127" s="7" t="s">
        <v>68</v>
      </c>
      <c r="C127" s="8" t="s">
        <v>20</v>
      </c>
      <c r="D127" s="8" t="s">
        <v>69</v>
      </c>
      <c r="E127" s="8"/>
      <c r="F127" s="8"/>
      <c r="G127" s="8"/>
      <c r="H127" s="8"/>
      <c r="I127" s="8"/>
      <c r="J127" s="8"/>
      <c r="K127" s="8"/>
      <c r="L127" s="8"/>
      <c r="M127" s="8"/>
      <c r="N127" s="8"/>
      <c r="O127" s="8"/>
      <c r="P127" s="8"/>
      <c r="Q127" s="8"/>
      <c r="R127" s="345" t="s">
        <v>344</v>
      </c>
      <c r="S127" s="345"/>
      <c r="T127" s="345"/>
      <c r="U127" s="345"/>
      <c r="V127" s="345"/>
      <c r="W127" s="8"/>
      <c r="X127" s="8"/>
      <c r="Y127" s="8"/>
      <c r="Z127" s="8"/>
      <c r="AA127" s="8"/>
      <c r="AB127" s="8"/>
      <c r="AC127" s="8"/>
      <c r="AD127" s="8"/>
      <c r="AE127" s="8"/>
      <c r="AF127" s="8"/>
      <c r="AG127" s="8"/>
      <c r="AH127" s="8"/>
    </row>
    <row r="128" spans="1:34" ht="19.95" customHeight="1" x14ac:dyDescent="0.3">
      <c r="A128" s="8"/>
      <c r="B128" s="7" t="s">
        <v>71</v>
      </c>
      <c r="C128" s="8" t="s">
        <v>20</v>
      </c>
      <c r="D128" s="8" t="s">
        <v>128</v>
      </c>
      <c r="E128" s="8"/>
      <c r="F128" s="8"/>
      <c r="G128" s="8"/>
      <c r="H128" s="8"/>
      <c r="I128" s="8"/>
      <c r="J128" s="8"/>
      <c r="K128" s="8"/>
      <c r="L128" s="8"/>
      <c r="M128" s="8"/>
      <c r="N128" s="8"/>
      <c r="O128" s="8"/>
      <c r="P128" s="8"/>
      <c r="Q128" s="8"/>
      <c r="R128" s="337"/>
      <c r="S128" s="337"/>
      <c r="T128" s="337"/>
      <c r="U128" s="337"/>
      <c r="V128" s="337"/>
      <c r="W128" s="343" t="s">
        <v>343</v>
      </c>
      <c r="X128" s="344"/>
      <c r="Y128" s="344"/>
      <c r="Z128" s="344"/>
      <c r="AA128" s="344"/>
      <c r="AB128" s="344"/>
      <c r="AC128" s="8"/>
      <c r="AD128" s="8"/>
      <c r="AE128" s="8"/>
      <c r="AF128" s="8"/>
      <c r="AG128" s="8"/>
      <c r="AH128" s="8"/>
    </row>
    <row r="129" spans="1:34" ht="19.95" customHeight="1" x14ac:dyDescent="0.3">
      <c r="A129" s="8"/>
      <c r="B129" s="7" t="s">
        <v>73</v>
      </c>
      <c r="C129" s="8" t="s">
        <v>20</v>
      </c>
      <c r="D129" s="8" t="s">
        <v>129</v>
      </c>
      <c r="E129" s="8"/>
      <c r="F129" s="8"/>
      <c r="G129" s="8"/>
      <c r="H129" s="8"/>
      <c r="I129" s="8"/>
      <c r="J129" s="8"/>
      <c r="K129" s="8"/>
      <c r="L129" s="8"/>
      <c r="M129" s="8"/>
      <c r="N129" s="8"/>
      <c r="O129" s="8"/>
      <c r="P129" s="8"/>
      <c r="Q129" s="8"/>
      <c r="R129" s="344"/>
      <c r="S129" s="344"/>
      <c r="T129" s="344"/>
      <c r="U129" s="344"/>
      <c r="V129" s="20"/>
      <c r="W129" s="8"/>
      <c r="X129" s="8"/>
      <c r="Y129" s="8"/>
      <c r="Z129" s="8"/>
      <c r="AA129" s="8"/>
      <c r="AB129" s="8"/>
      <c r="AC129" s="8"/>
      <c r="AD129" s="8"/>
      <c r="AE129" s="8"/>
      <c r="AF129" s="8"/>
      <c r="AG129" s="8"/>
      <c r="AH129" s="8"/>
    </row>
    <row r="130" spans="1:34" ht="19.95" customHeight="1" x14ac:dyDescent="0.3">
      <c r="A130" s="8"/>
      <c r="B130" s="7" t="s">
        <v>74</v>
      </c>
      <c r="C130" s="8" t="s">
        <v>20</v>
      </c>
      <c r="D130" s="8" t="s">
        <v>75</v>
      </c>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row>
    <row r="131" spans="1:34" ht="19.95" customHeight="1" thickBot="1" x14ac:dyDescent="0.35">
      <c r="A131" s="8"/>
      <c r="B131" s="7" t="s">
        <v>78</v>
      </c>
      <c r="C131" s="8" t="s">
        <v>20</v>
      </c>
      <c r="D131" s="8" t="s">
        <v>155</v>
      </c>
      <c r="E131" s="8"/>
      <c r="F131" s="8"/>
      <c r="G131" s="8"/>
      <c r="H131" s="8"/>
      <c r="I131" s="8"/>
      <c r="J131" s="8"/>
      <c r="K131" s="8"/>
      <c r="L131" s="8"/>
      <c r="M131" s="8"/>
      <c r="N131" s="8"/>
      <c r="O131" s="8"/>
      <c r="P131" s="8"/>
      <c r="Q131" s="8"/>
      <c r="R131" s="356" t="s">
        <v>76</v>
      </c>
      <c r="S131" s="356"/>
      <c r="T131" s="356"/>
      <c r="U131" s="356"/>
      <c r="V131" s="356"/>
      <c r="W131" s="413" t="s">
        <v>77</v>
      </c>
      <c r="X131" s="413"/>
      <c r="Y131" s="413"/>
      <c r="Z131" s="413"/>
      <c r="AA131" s="413"/>
      <c r="AB131" s="413"/>
      <c r="AC131" s="8"/>
      <c r="AD131" s="8"/>
      <c r="AE131" s="8"/>
      <c r="AF131" s="8"/>
      <c r="AG131" s="8"/>
      <c r="AH131" s="8"/>
    </row>
    <row r="132" spans="1:34" ht="19.95" customHeight="1" x14ac:dyDescent="0.3">
      <c r="A132" s="8"/>
      <c r="B132" s="7" t="s">
        <v>21</v>
      </c>
      <c r="C132" s="8" t="s">
        <v>20</v>
      </c>
      <c r="D132" s="8" t="s">
        <v>175</v>
      </c>
      <c r="E132" s="8"/>
      <c r="F132" s="8"/>
      <c r="G132" s="8"/>
      <c r="H132" s="8"/>
      <c r="I132" s="18"/>
      <c r="J132" s="8"/>
      <c r="K132" s="8"/>
      <c r="L132" s="8"/>
      <c r="M132" s="8"/>
      <c r="N132" s="8"/>
      <c r="O132" s="8"/>
      <c r="P132" s="8"/>
      <c r="Q132" s="8"/>
      <c r="R132" s="174" t="s">
        <v>79</v>
      </c>
      <c r="S132" s="175" t="s">
        <v>80</v>
      </c>
      <c r="T132" s="60" t="s">
        <v>81</v>
      </c>
      <c r="U132" s="49"/>
      <c r="V132" s="8"/>
      <c r="W132" s="346" t="s">
        <v>82</v>
      </c>
      <c r="X132" s="347"/>
      <c r="Y132" s="347"/>
      <c r="Z132" s="347" t="s">
        <v>83</v>
      </c>
      <c r="AA132" s="347"/>
      <c r="AB132" s="60" t="s">
        <v>276</v>
      </c>
      <c r="AC132" s="20"/>
      <c r="AD132" s="8"/>
      <c r="AE132" s="8"/>
      <c r="AF132" s="8"/>
      <c r="AG132" s="8"/>
      <c r="AH132" s="8"/>
    </row>
    <row r="133" spans="1:34" ht="19.95" customHeight="1" x14ac:dyDescent="0.3">
      <c r="A133" s="8"/>
      <c r="B133" s="7" t="s">
        <v>86</v>
      </c>
      <c r="C133" s="8" t="s">
        <v>20</v>
      </c>
      <c r="D133" s="8" t="s">
        <v>87</v>
      </c>
      <c r="E133" s="8"/>
      <c r="F133" s="8"/>
      <c r="G133" s="8"/>
      <c r="H133" s="8"/>
      <c r="I133" s="8"/>
      <c r="J133" s="8"/>
      <c r="K133" s="8"/>
      <c r="L133" s="8"/>
      <c r="M133" s="8"/>
      <c r="N133" s="8"/>
      <c r="O133" s="8"/>
      <c r="P133" s="8"/>
      <c r="Q133" s="8"/>
      <c r="R133" s="172">
        <v>0</v>
      </c>
      <c r="S133" s="23">
        <v>1</v>
      </c>
      <c r="T133" s="53">
        <v>1</v>
      </c>
      <c r="U133" s="20"/>
      <c r="V133" s="8"/>
      <c r="W133" s="333" t="s">
        <v>84</v>
      </c>
      <c r="X133" s="334"/>
      <c r="Y133" s="334"/>
      <c r="Z133" s="334" t="s">
        <v>85</v>
      </c>
      <c r="AA133" s="334"/>
      <c r="AB133" s="53">
        <v>1.1000000000000001</v>
      </c>
      <c r="AC133" s="20"/>
      <c r="AD133" s="8"/>
      <c r="AE133" s="8"/>
      <c r="AF133" s="8"/>
      <c r="AG133" s="8"/>
      <c r="AH133" s="8"/>
    </row>
    <row r="134" spans="1:34" ht="19.95" customHeight="1" x14ac:dyDescent="0.3">
      <c r="A134" s="8"/>
      <c r="B134" s="7" t="s">
        <v>89</v>
      </c>
      <c r="C134" s="8" t="s">
        <v>20</v>
      </c>
      <c r="D134" s="8" t="s">
        <v>90</v>
      </c>
      <c r="E134" s="8"/>
      <c r="F134" s="8"/>
      <c r="G134" s="8"/>
      <c r="H134" s="8"/>
      <c r="I134" s="8"/>
      <c r="J134" s="8"/>
      <c r="K134" s="8"/>
      <c r="L134" s="8"/>
      <c r="M134" s="8"/>
      <c r="N134" s="8"/>
      <c r="O134" s="8"/>
      <c r="P134" s="8"/>
      <c r="Q134" s="8"/>
      <c r="R134" s="172">
        <v>15</v>
      </c>
      <c r="S134" s="23">
        <v>1.5</v>
      </c>
      <c r="T134" s="53">
        <v>2</v>
      </c>
      <c r="U134" s="20"/>
      <c r="V134" s="8"/>
      <c r="W134" s="333" t="s">
        <v>88</v>
      </c>
      <c r="X134" s="334"/>
      <c r="Y134" s="334"/>
      <c r="Z134" s="334" t="s">
        <v>85</v>
      </c>
      <c r="AA134" s="334"/>
      <c r="AB134" s="53">
        <v>1.1000000000000001</v>
      </c>
      <c r="AC134" s="20"/>
      <c r="AD134" s="8"/>
      <c r="AE134" s="8"/>
      <c r="AF134" s="8"/>
      <c r="AG134" s="8"/>
      <c r="AH134" s="8"/>
    </row>
    <row r="135" spans="1:34" ht="19.95" customHeight="1" x14ac:dyDescent="0.3">
      <c r="A135" s="8"/>
      <c r="B135" s="7"/>
      <c r="C135" s="8"/>
      <c r="D135" s="8"/>
      <c r="E135" s="8"/>
      <c r="F135" s="8"/>
      <c r="G135" s="8"/>
      <c r="I135" s="8"/>
      <c r="J135" s="8"/>
      <c r="K135" s="8"/>
      <c r="L135" s="8"/>
      <c r="M135" s="8"/>
      <c r="N135" s="8"/>
      <c r="O135" s="8"/>
      <c r="P135" s="8"/>
      <c r="Q135" s="8"/>
      <c r="R135" s="172">
        <v>30</v>
      </c>
      <c r="S135" s="23">
        <v>2</v>
      </c>
      <c r="T135" s="53">
        <v>2.75</v>
      </c>
      <c r="U135" s="20"/>
      <c r="V135" s="8"/>
      <c r="W135" s="333" t="s">
        <v>91</v>
      </c>
      <c r="X135" s="334"/>
      <c r="Y135" s="334"/>
      <c r="Z135" s="334" t="s">
        <v>92</v>
      </c>
      <c r="AA135" s="334"/>
      <c r="AB135" s="53">
        <v>1.1000000000000001</v>
      </c>
      <c r="AC135" s="20"/>
      <c r="AD135" s="8"/>
      <c r="AE135" s="8"/>
      <c r="AF135" s="8"/>
      <c r="AG135" s="8"/>
      <c r="AH135" s="8"/>
    </row>
    <row r="136" spans="1:34" ht="19.95" customHeight="1" x14ac:dyDescent="0.3">
      <c r="A136" s="8"/>
      <c r="B136" s="7"/>
      <c r="C136" s="8"/>
      <c r="D136" s="373" t="s">
        <v>283</v>
      </c>
      <c r="E136" s="342"/>
      <c r="F136" s="40" t="s">
        <v>71</v>
      </c>
      <c r="G136" s="40" t="s">
        <v>73</v>
      </c>
      <c r="H136" s="40" t="s">
        <v>89</v>
      </c>
      <c r="I136" s="40" t="s">
        <v>74</v>
      </c>
      <c r="J136" s="40" t="s">
        <v>62</v>
      </c>
      <c r="K136" s="40" t="s">
        <v>65</v>
      </c>
      <c r="L136" s="40" t="s">
        <v>68</v>
      </c>
      <c r="M136" s="61"/>
      <c r="N136" s="8"/>
      <c r="O136" s="8"/>
      <c r="P136" s="8"/>
      <c r="Q136" s="8"/>
      <c r="R136" s="172">
        <v>45</v>
      </c>
      <c r="S136" s="23">
        <v>2.2999999999999998</v>
      </c>
      <c r="T136" s="53">
        <v>3.3</v>
      </c>
      <c r="U136" s="20"/>
      <c r="V136" s="8"/>
      <c r="W136" s="333" t="s">
        <v>93</v>
      </c>
      <c r="X136" s="334"/>
      <c r="Y136" s="334"/>
      <c r="Z136" s="334" t="s">
        <v>94</v>
      </c>
      <c r="AA136" s="334"/>
      <c r="AB136" s="53" t="s">
        <v>95</v>
      </c>
      <c r="AC136" s="20"/>
      <c r="AD136" s="8"/>
      <c r="AE136" s="8"/>
      <c r="AF136" s="8"/>
      <c r="AG136" s="8"/>
      <c r="AH136" s="8"/>
    </row>
    <row r="137" spans="1:34" ht="19.95" customHeight="1" thickBot="1" x14ac:dyDescent="0.35">
      <c r="A137" s="8"/>
      <c r="B137" s="7"/>
      <c r="C137" s="8"/>
      <c r="D137" s="377" t="s">
        <v>26</v>
      </c>
      <c r="E137" s="378"/>
      <c r="F137" s="134"/>
      <c r="G137" s="135"/>
      <c r="H137" s="131"/>
      <c r="I137" s="178"/>
      <c r="J137" s="127">
        <f>IF(H137="square",1.1,IF(H137 = "sharp", 0.9, 1))</f>
        <v>1</v>
      </c>
      <c r="K137" s="127">
        <f>IF(F137=0,0,(COS(RADIANS(I137))+(G137/F137)*SIN(RADIANS(I137)))^0.65)</f>
        <v>0</v>
      </c>
      <c r="L137" s="127">
        <v>1.1000000000000001</v>
      </c>
      <c r="M137" s="62"/>
      <c r="N137" s="8"/>
      <c r="O137" s="8"/>
      <c r="P137" s="8"/>
      <c r="Q137" s="8"/>
      <c r="R137" s="173">
        <v>90</v>
      </c>
      <c r="S137" s="54">
        <v>2.5</v>
      </c>
      <c r="T137" s="55">
        <v>3.9</v>
      </c>
      <c r="U137" s="20"/>
      <c r="V137" s="8"/>
      <c r="W137" s="335" t="s">
        <v>96</v>
      </c>
      <c r="X137" s="336"/>
      <c r="Y137" s="336"/>
      <c r="Z137" s="336" t="s">
        <v>97</v>
      </c>
      <c r="AA137" s="336"/>
      <c r="AB137" s="55">
        <v>1.3</v>
      </c>
      <c r="AC137" s="20"/>
      <c r="AD137" s="8"/>
      <c r="AE137" s="8"/>
      <c r="AF137" s="8"/>
      <c r="AG137" s="8"/>
      <c r="AH137" s="8"/>
    </row>
    <row r="138" spans="1:34" ht="19.95" customHeight="1" x14ac:dyDescent="0.3">
      <c r="A138" s="8"/>
      <c r="B138" s="7"/>
      <c r="C138" s="8"/>
      <c r="D138" s="377" t="s">
        <v>27</v>
      </c>
      <c r="E138" s="378"/>
      <c r="F138" s="134"/>
      <c r="G138" s="135"/>
      <c r="H138" s="131"/>
      <c r="I138" s="178"/>
      <c r="J138" s="127">
        <f t="shared" ref="J138:J139" si="7">IF(H138="square",1.1,IF(H138 = "sharp", 0.9, 1))</f>
        <v>1</v>
      </c>
      <c r="K138" s="127">
        <f>IF(F138=0,0,(COS(RADIANS(I138))+(G138/F138)*SIN(RADIANS(I138)))^0.65)</f>
        <v>0</v>
      </c>
      <c r="L138" s="127">
        <v>1.1000000000000001</v>
      </c>
      <c r="M138" s="62"/>
      <c r="N138" s="8"/>
      <c r="O138" s="8"/>
      <c r="P138" s="8"/>
      <c r="Q138" s="337" t="s">
        <v>346</v>
      </c>
      <c r="R138" s="338"/>
      <c r="S138" s="338"/>
      <c r="T138" s="338"/>
      <c r="U138" s="338"/>
      <c r="V138" s="8"/>
      <c r="W138" s="332" t="s">
        <v>345</v>
      </c>
      <c r="X138" s="332"/>
      <c r="Y138" s="332"/>
      <c r="Z138" s="332"/>
      <c r="AA138" s="332"/>
      <c r="AB138" s="332"/>
      <c r="AC138" s="8"/>
      <c r="AD138" s="8"/>
      <c r="AE138" s="8"/>
      <c r="AF138" s="8"/>
      <c r="AG138" s="8"/>
      <c r="AH138" s="8"/>
    </row>
    <row r="139" spans="1:34" ht="19.95" customHeight="1" x14ac:dyDescent="0.3">
      <c r="A139" s="8"/>
      <c r="B139" s="7"/>
      <c r="C139" s="8"/>
      <c r="D139" s="377" t="s">
        <v>28</v>
      </c>
      <c r="E139" s="378"/>
      <c r="F139" s="134"/>
      <c r="G139" s="135"/>
      <c r="H139" s="131"/>
      <c r="I139" s="178"/>
      <c r="J139" s="127">
        <f t="shared" si="7"/>
        <v>1</v>
      </c>
      <c r="K139" s="127">
        <f>IF(F139=0,0,(COS(RADIANS(I139))+(G139/F139)*SIN(RADIANS(I139)))^0.65)</f>
        <v>0</v>
      </c>
      <c r="L139" s="127">
        <v>1.1000000000000001</v>
      </c>
      <c r="M139" s="62"/>
      <c r="N139" s="8"/>
      <c r="O139" s="8"/>
      <c r="P139" s="8"/>
      <c r="Q139" s="338"/>
      <c r="R139" s="338"/>
      <c r="S139" s="338"/>
      <c r="T139" s="338"/>
      <c r="U139" s="338"/>
      <c r="V139" s="8"/>
      <c r="AC139" s="8"/>
      <c r="AD139" s="8"/>
      <c r="AE139" s="8"/>
      <c r="AF139" s="8"/>
      <c r="AG139" s="8"/>
      <c r="AH139" s="8"/>
    </row>
    <row r="140" spans="1:34" ht="19.95" customHeight="1" x14ac:dyDescent="0.3">
      <c r="A140" s="8"/>
      <c r="B140" s="7"/>
      <c r="C140" s="8"/>
      <c r="D140" s="20"/>
      <c r="E140" s="20"/>
      <c r="F140" s="20"/>
      <c r="G140" s="20"/>
      <c r="H140" s="20"/>
      <c r="I140" s="20"/>
      <c r="J140" s="20"/>
      <c r="K140" s="20"/>
      <c r="L140" s="20"/>
      <c r="M140" s="8"/>
      <c r="N140" s="8"/>
      <c r="O140" s="8"/>
      <c r="P140" s="8"/>
      <c r="Q140" s="8"/>
      <c r="R140" s="339" t="s">
        <v>98</v>
      </c>
      <c r="S140" s="339"/>
      <c r="T140" s="339"/>
      <c r="U140" s="339"/>
      <c r="V140" s="339"/>
      <c r="W140" s="8"/>
      <c r="X140" s="8"/>
      <c r="Y140" s="8"/>
      <c r="Z140" s="8"/>
      <c r="AA140" s="8"/>
      <c r="AB140" s="8"/>
      <c r="AC140" s="8"/>
      <c r="AD140" s="8"/>
      <c r="AE140" s="8"/>
      <c r="AF140" s="8"/>
      <c r="AG140" s="8"/>
      <c r="AH140" s="8"/>
    </row>
    <row r="141" spans="1:34" ht="19.95" customHeight="1" x14ac:dyDescent="0.3">
      <c r="A141" s="8"/>
      <c r="B141" s="7"/>
      <c r="C141" s="8"/>
      <c r="D141" s="373" t="s">
        <v>283</v>
      </c>
      <c r="E141" s="342"/>
      <c r="F141" s="40" t="s">
        <v>22</v>
      </c>
      <c r="G141" s="40" t="s">
        <v>21</v>
      </c>
      <c r="H141" s="40" t="s">
        <v>78</v>
      </c>
      <c r="I141" s="375" t="s">
        <v>100</v>
      </c>
      <c r="J141" s="376"/>
      <c r="K141" s="58" t="s">
        <v>101</v>
      </c>
      <c r="L141" s="40" t="s">
        <v>32</v>
      </c>
      <c r="M141" s="8"/>
      <c r="N141" s="8"/>
      <c r="O141" s="8"/>
      <c r="P141" s="8"/>
      <c r="Q141" s="8"/>
      <c r="R141" s="8"/>
      <c r="S141" s="8"/>
      <c r="T141" s="8"/>
      <c r="U141" s="8"/>
      <c r="V141" s="8"/>
      <c r="W141" s="8"/>
      <c r="X141" s="8"/>
      <c r="Y141" s="8"/>
      <c r="Z141" s="8"/>
      <c r="AA141" s="8"/>
      <c r="AB141" s="8"/>
      <c r="AC141" s="8"/>
      <c r="AD141" s="8"/>
      <c r="AE141" s="8"/>
      <c r="AF141" s="8"/>
      <c r="AG141" s="8"/>
      <c r="AH141" s="8"/>
    </row>
    <row r="142" spans="1:34" ht="19.95" customHeight="1" x14ac:dyDescent="0.3">
      <c r="A142" s="8"/>
      <c r="B142" s="7"/>
      <c r="C142" s="8"/>
      <c r="D142" s="377" t="s">
        <v>26</v>
      </c>
      <c r="E142" s="378"/>
      <c r="F142" s="134"/>
      <c r="G142" s="134"/>
      <c r="H142" s="136" t="str">
        <f>IF(G142=0,"",G142/SQRT((32.2*F142)))</f>
        <v/>
      </c>
      <c r="I142" s="351"/>
      <c r="J142" s="353"/>
      <c r="K142" s="137">
        <f>IFERROR(IF(H142&gt;0.8,3*F137,2.4*F137),"")</f>
        <v>0</v>
      </c>
      <c r="L142" s="129" t="str">
        <f>IFERROR(MROUND(IF(NOT(I142="less than 12% fines"),F142*2*0.5*J137*K137*L137*((F137/F142)^0.65)*(H142^0.43),F142*2*J137*K137*L137*((F137/F142)^0.65)*(H142^0.43)),0.5),"")</f>
        <v/>
      </c>
      <c r="M142" s="8"/>
      <c r="N142" s="8"/>
      <c r="O142" s="8"/>
      <c r="P142" s="8"/>
      <c r="Q142" s="8"/>
      <c r="R142" s="8"/>
      <c r="S142" s="8"/>
      <c r="T142" s="8"/>
      <c r="U142" s="8"/>
      <c r="V142" s="8"/>
      <c r="W142" s="8"/>
      <c r="X142" s="8"/>
      <c r="Y142" s="8"/>
      <c r="Z142" s="8"/>
      <c r="AA142" s="8"/>
      <c r="AB142" s="8"/>
      <c r="AC142" s="8"/>
      <c r="AD142" s="8"/>
      <c r="AE142" s="8"/>
      <c r="AF142" s="8"/>
      <c r="AG142" s="8"/>
      <c r="AH142" s="8"/>
    </row>
    <row r="143" spans="1:34" ht="19.95" customHeight="1" x14ac:dyDescent="0.3">
      <c r="A143" s="8"/>
      <c r="B143" s="7"/>
      <c r="C143" s="8"/>
      <c r="D143" s="377" t="s">
        <v>27</v>
      </c>
      <c r="E143" s="378"/>
      <c r="F143" s="134"/>
      <c r="G143" s="134"/>
      <c r="H143" s="136" t="str">
        <f>IF(G143=0,"",G143/SQRT((32.2*F143)))</f>
        <v/>
      </c>
      <c r="I143" s="351"/>
      <c r="J143" s="353"/>
      <c r="K143" s="137">
        <f t="shared" ref="K143:K144" si="8">IFERROR(IF(H143&gt;0.8,3*F138,2.4*F138),"")</f>
        <v>0</v>
      </c>
      <c r="L143" s="129" t="str">
        <f t="shared" ref="L143:L144" si="9">IFERROR(MROUND(IF(NOT(I143="less than 12% fines"),F143*2*0.5*J138*K138*L138*((F138/F143)^0.65)*(H143^0.43),F143*2*J138*K138*L138*((F138/F143)^0.65)*(H143^0.43)),0.5),"")</f>
        <v/>
      </c>
      <c r="M143" s="8"/>
      <c r="N143" s="8"/>
      <c r="O143" s="8"/>
      <c r="P143" s="8"/>
      <c r="Q143" s="8"/>
      <c r="R143" s="8"/>
      <c r="S143" s="8"/>
      <c r="T143" s="8"/>
      <c r="U143" s="8"/>
      <c r="V143" s="8"/>
      <c r="W143" s="8"/>
      <c r="X143" s="8"/>
      <c r="Y143" s="8"/>
      <c r="Z143" s="8"/>
      <c r="AA143" s="8"/>
      <c r="AB143" s="8"/>
      <c r="AC143" s="8"/>
      <c r="AD143" s="8"/>
      <c r="AE143" s="8"/>
      <c r="AF143" s="8"/>
      <c r="AG143" s="8"/>
      <c r="AH143" s="8"/>
    </row>
    <row r="144" spans="1:34" ht="19.95" customHeight="1" x14ac:dyDescent="0.3">
      <c r="A144" s="8"/>
      <c r="B144" s="7"/>
      <c r="C144" s="8"/>
      <c r="D144" s="377" t="s">
        <v>28</v>
      </c>
      <c r="E144" s="378"/>
      <c r="F144" s="134"/>
      <c r="G144" s="134"/>
      <c r="H144" s="136" t="str">
        <f>IF(G144=0,"",G144/SQRT((32.2*F144)))</f>
        <v/>
      </c>
      <c r="I144" s="351"/>
      <c r="J144" s="353"/>
      <c r="K144" s="137">
        <f t="shared" si="8"/>
        <v>0</v>
      </c>
      <c r="L144" s="129" t="str">
        <f t="shared" si="9"/>
        <v/>
      </c>
      <c r="M144" s="8"/>
      <c r="N144" s="8"/>
      <c r="O144" s="8"/>
      <c r="P144" s="8"/>
      <c r="Q144" s="8"/>
      <c r="R144" s="8"/>
      <c r="S144" s="8"/>
      <c r="T144" s="8"/>
      <c r="U144" s="8"/>
      <c r="V144" s="8"/>
      <c r="W144" s="8"/>
      <c r="X144" s="8"/>
      <c r="Y144" s="8"/>
      <c r="Z144" s="8"/>
      <c r="AA144" s="8"/>
      <c r="AB144" s="8"/>
      <c r="AC144" s="8"/>
      <c r="AD144" s="8"/>
      <c r="AE144" s="8"/>
      <c r="AF144" s="8"/>
      <c r="AG144" s="8"/>
      <c r="AH144" s="8"/>
    </row>
    <row r="145" spans="1:34" ht="19.95" customHeight="1" x14ac:dyDescent="0.3">
      <c r="A145" s="8"/>
      <c r="B145" s="7"/>
      <c r="C145" s="8"/>
      <c r="D145" s="414" t="s">
        <v>102</v>
      </c>
      <c r="E145" s="415"/>
      <c r="F145" s="415"/>
      <c r="G145" s="415"/>
      <c r="H145" s="415"/>
      <c r="I145" s="415"/>
      <c r="J145" s="415"/>
      <c r="K145" s="415"/>
      <c r="L145" s="416"/>
      <c r="M145" s="8"/>
      <c r="N145" s="8"/>
      <c r="O145" s="8"/>
      <c r="P145" s="8"/>
      <c r="Q145" s="8"/>
      <c r="R145" s="8"/>
      <c r="S145" s="8"/>
      <c r="T145" s="8"/>
      <c r="U145" s="8"/>
      <c r="V145" s="8"/>
      <c r="W145" s="8"/>
      <c r="X145" s="8"/>
      <c r="Y145" s="8"/>
      <c r="Z145" s="8"/>
      <c r="AA145" s="8"/>
      <c r="AB145" s="8"/>
      <c r="AC145" s="8"/>
      <c r="AD145" s="8"/>
      <c r="AE145" s="8"/>
      <c r="AF145" s="8"/>
      <c r="AG145" s="8"/>
      <c r="AH145" s="8"/>
    </row>
    <row r="146" spans="1:34" ht="19.95" customHeight="1" x14ac:dyDescent="0.3">
      <c r="A146" s="8"/>
      <c r="B146" s="7"/>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row>
    <row r="147" spans="1:34" ht="19.95" customHeight="1" x14ac:dyDescent="0.3">
      <c r="A147" s="8"/>
      <c r="B147" s="22"/>
      <c r="C147" s="22"/>
      <c r="D147" s="8"/>
      <c r="E147" s="22"/>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row>
    <row r="148" spans="1:34" ht="19.95" customHeight="1" x14ac:dyDescent="0.3">
      <c r="A148" s="8"/>
      <c r="B148" s="7"/>
      <c r="C148" s="8"/>
      <c r="D148" s="8"/>
      <c r="E148" s="8"/>
      <c r="F148" s="8"/>
      <c r="G148" s="8"/>
      <c r="H148" s="8"/>
      <c r="I148" s="8"/>
      <c r="J148" s="8"/>
      <c r="K148" s="8"/>
      <c r="L148" s="8"/>
      <c r="M148" s="8"/>
      <c r="N148" s="8"/>
      <c r="O148" s="8"/>
      <c r="P148" s="8"/>
      <c r="Q148" s="8"/>
      <c r="R148" s="8"/>
      <c r="S148" s="8"/>
      <c r="T148" s="8"/>
      <c r="U148" s="8"/>
      <c r="V148" s="8"/>
      <c r="W148" s="8"/>
      <c r="X148" s="8"/>
      <c r="Y148" s="8"/>
      <c r="Z148" s="8"/>
      <c r="AB148" s="8"/>
      <c r="AC148" s="8"/>
      <c r="AD148" s="8"/>
    </row>
    <row r="149" spans="1:34" ht="19.95" customHeight="1" thickBot="1" x14ac:dyDescent="0.35">
      <c r="A149" s="8"/>
      <c r="B149" s="7"/>
      <c r="C149" s="8"/>
      <c r="D149" s="8"/>
      <c r="E149" s="8"/>
      <c r="F149" s="8"/>
      <c r="G149" s="8"/>
      <c r="H149" s="8"/>
      <c r="I149" s="8"/>
      <c r="J149" s="8"/>
      <c r="K149" s="8"/>
      <c r="L149" s="8"/>
      <c r="M149" s="8"/>
      <c r="N149" s="8"/>
      <c r="O149" s="8"/>
      <c r="P149" s="8"/>
      <c r="Q149" s="8"/>
      <c r="R149" s="356" t="s">
        <v>103</v>
      </c>
      <c r="S149" s="356"/>
      <c r="T149" s="356"/>
      <c r="U149" s="356"/>
      <c r="V149" s="356"/>
      <c r="W149" s="8"/>
      <c r="X149" s="8"/>
      <c r="Y149" s="8"/>
      <c r="Z149" s="8"/>
      <c r="AA149" s="8"/>
      <c r="AB149" s="8"/>
      <c r="AC149" s="8"/>
      <c r="AD149" s="8"/>
    </row>
    <row r="150" spans="1:34" ht="19.95" customHeight="1" x14ac:dyDescent="0.3">
      <c r="A150" s="8"/>
      <c r="B150" s="7"/>
      <c r="C150" s="8"/>
      <c r="D150" s="8"/>
      <c r="E150" s="8"/>
      <c r="F150" s="8"/>
      <c r="G150" s="8"/>
      <c r="H150" s="8"/>
      <c r="I150" s="8"/>
      <c r="J150" s="8"/>
      <c r="K150" s="8"/>
      <c r="L150" s="8"/>
      <c r="M150" s="8"/>
      <c r="N150" s="8"/>
      <c r="O150" s="8"/>
      <c r="P150" s="8"/>
      <c r="Q150" s="8"/>
      <c r="R150" s="45"/>
      <c r="S150" s="46"/>
      <c r="T150" s="46"/>
      <c r="U150" s="46"/>
      <c r="V150" s="46"/>
      <c r="W150" s="46"/>
      <c r="X150" s="46"/>
      <c r="Y150" s="46"/>
      <c r="Z150" s="46"/>
      <c r="AA150" s="47"/>
      <c r="AB150" s="8"/>
      <c r="AC150" s="8"/>
      <c r="AD150" s="8"/>
    </row>
    <row r="151" spans="1:34" ht="19.95" customHeight="1" x14ac:dyDescent="0.3">
      <c r="A151" s="8"/>
      <c r="B151" s="7"/>
      <c r="C151" s="8"/>
      <c r="D151" s="8"/>
      <c r="E151" s="8"/>
      <c r="F151" s="8"/>
      <c r="G151" s="8"/>
      <c r="H151" s="8"/>
      <c r="I151" s="8"/>
      <c r="J151" s="8"/>
      <c r="K151" s="8"/>
      <c r="L151" s="8"/>
      <c r="M151" s="8"/>
      <c r="N151" s="8"/>
      <c r="O151" s="8"/>
      <c r="P151" s="8"/>
      <c r="Q151" s="8"/>
      <c r="R151" s="33"/>
      <c r="S151" s="8"/>
      <c r="T151" s="8"/>
      <c r="U151" s="8"/>
      <c r="V151" s="8"/>
      <c r="W151" s="8"/>
      <c r="X151" s="8"/>
      <c r="Y151" s="8"/>
      <c r="Z151" s="8"/>
      <c r="AA151" s="34"/>
      <c r="AB151" s="8"/>
      <c r="AC151" s="8"/>
      <c r="AD151" s="8"/>
    </row>
    <row r="152" spans="1:34" ht="19.95" customHeight="1" x14ac:dyDescent="0.3">
      <c r="A152" s="8"/>
      <c r="B152" s="7"/>
      <c r="C152" s="8"/>
      <c r="D152" s="8"/>
      <c r="E152" s="8"/>
      <c r="F152" s="8"/>
      <c r="G152" s="8"/>
      <c r="H152" s="8"/>
      <c r="I152" s="8"/>
      <c r="J152" s="8"/>
      <c r="K152" s="8"/>
      <c r="L152" s="8"/>
      <c r="M152" s="8"/>
      <c r="N152" s="8"/>
      <c r="O152" s="8"/>
      <c r="P152" s="8"/>
      <c r="Q152" s="8"/>
      <c r="R152" s="33"/>
      <c r="S152" s="8"/>
      <c r="T152" s="8"/>
      <c r="U152" s="8"/>
      <c r="V152" s="8"/>
      <c r="W152" s="8"/>
      <c r="X152" s="8"/>
      <c r="Y152" s="8"/>
      <c r="Z152" s="8"/>
      <c r="AA152" s="34"/>
      <c r="AB152" s="8"/>
      <c r="AC152" s="8"/>
      <c r="AD152" s="8"/>
    </row>
    <row r="153" spans="1:34" ht="19.95" customHeight="1" x14ac:dyDescent="0.3">
      <c r="A153" s="8"/>
      <c r="B153" s="7"/>
      <c r="C153" s="8"/>
      <c r="D153" s="8"/>
      <c r="E153" s="8"/>
      <c r="F153" s="8"/>
      <c r="G153" s="8"/>
      <c r="H153" s="8"/>
      <c r="I153" s="8"/>
      <c r="J153" s="8"/>
      <c r="K153" s="8"/>
      <c r="L153" s="8"/>
      <c r="M153" s="8"/>
      <c r="N153" s="8"/>
      <c r="O153" s="8"/>
      <c r="P153" s="8"/>
      <c r="Q153" s="8"/>
      <c r="R153" s="33"/>
      <c r="S153" s="8"/>
      <c r="T153" s="8"/>
      <c r="U153" s="8"/>
      <c r="V153" s="8"/>
      <c r="W153" s="8"/>
      <c r="X153" s="8"/>
      <c r="Y153" s="8"/>
      <c r="Z153" s="8"/>
      <c r="AA153" s="34"/>
      <c r="AB153" s="8"/>
      <c r="AC153" s="8"/>
      <c r="AD153" s="8"/>
    </row>
    <row r="154" spans="1:34" ht="19.95" customHeight="1" x14ac:dyDescent="0.3">
      <c r="A154" s="8"/>
      <c r="B154" s="7"/>
      <c r="C154" s="8"/>
      <c r="D154" s="8"/>
      <c r="E154" s="8"/>
      <c r="F154" s="8"/>
      <c r="G154" s="8"/>
      <c r="H154" s="8"/>
      <c r="I154" s="8"/>
      <c r="J154" s="8"/>
      <c r="K154" s="8"/>
      <c r="L154" s="8"/>
      <c r="M154" s="8"/>
      <c r="N154" s="8"/>
      <c r="O154" s="8"/>
      <c r="P154" s="8"/>
      <c r="Q154" s="8"/>
      <c r="R154" s="33"/>
      <c r="S154" s="8"/>
      <c r="T154" s="8"/>
      <c r="U154" s="8"/>
      <c r="V154" s="8"/>
      <c r="W154" s="8"/>
      <c r="X154" s="8"/>
      <c r="Y154" s="8"/>
      <c r="Z154" s="8"/>
      <c r="AA154" s="34"/>
      <c r="AB154" s="8"/>
      <c r="AC154" s="8"/>
      <c r="AD154" s="8"/>
    </row>
    <row r="155" spans="1:34" ht="19.95" customHeight="1" x14ac:dyDescent="0.3">
      <c r="A155" s="8"/>
      <c r="B155" s="7"/>
      <c r="C155" s="8"/>
      <c r="D155" s="8"/>
      <c r="E155" s="8"/>
      <c r="F155" s="8"/>
      <c r="G155" s="8"/>
      <c r="H155" s="8"/>
      <c r="I155" s="8"/>
      <c r="J155" s="8"/>
      <c r="K155" s="8"/>
      <c r="L155" s="8"/>
      <c r="M155" s="8"/>
      <c r="N155" s="8"/>
      <c r="O155" s="8"/>
      <c r="P155" s="8"/>
      <c r="Q155" s="8"/>
      <c r="R155" s="33"/>
      <c r="S155" s="8"/>
      <c r="T155" s="8"/>
      <c r="U155" s="8"/>
      <c r="V155" s="8"/>
      <c r="W155" s="8"/>
      <c r="X155" s="8"/>
      <c r="Y155" s="8"/>
      <c r="Z155" s="8"/>
      <c r="AA155" s="34"/>
      <c r="AB155" s="8"/>
      <c r="AC155" s="8"/>
      <c r="AD155" s="8"/>
    </row>
    <row r="156" spans="1:34" ht="19.95" customHeight="1" x14ac:dyDescent="0.3">
      <c r="A156" s="8"/>
      <c r="B156" s="7"/>
      <c r="C156" s="8"/>
      <c r="D156" s="8"/>
      <c r="E156" s="8"/>
      <c r="F156" s="8"/>
      <c r="G156" s="8"/>
      <c r="H156" s="8"/>
      <c r="I156" s="8"/>
      <c r="J156" s="8"/>
      <c r="K156" s="8"/>
      <c r="L156" s="8"/>
      <c r="M156" s="8"/>
      <c r="N156" s="8"/>
      <c r="O156" s="8"/>
      <c r="P156" s="8"/>
      <c r="Q156" s="8"/>
      <c r="R156" s="33"/>
      <c r="S156" s="8"/>
      <c r="T156" s="8"/>
      <c r="U156" s="8"/>
      <c r="V156" s="8"/>
      <c r="W156" s="8"/>
      <c r="X156" s="8"/>
      <c r="Y156" s="8"/>
      <c r="Z156" s="8"/>
      <c r="AA156" s="34"/>
      <c r="AB156" s="8"/>
      <c r="AC156" s="8"/>
      <c r="AD156" s="8"/>
    </row>
    <row r="157" spans="1:34" ht="19.95" customHeight="1" x14ac:dyDescent="0.3">
      <c r="A157" s="8"/>
      <c r="B157" s="7"/>
      <c r="C157" s="8"/>
      <c r="D157" s="8"/>
      <c r="E157" s="8"/>
      <c r="F157" s="8"/>
      <c r="G157" s="8"/>
      <c r="H157" s="8"/>
      <c r="I157" s="8"/>
      <c r="J157" s="8"/>
      <c r="K157" s="8"/>
      <c r="L157" s="8"/>
      <c r="M157" s="8"/>
      <c r="N157" s="8"/>
      <c r="O157" s="8"/>
      <c r="P157" s="8"/>
      <c r="Q157" s="8"/>
      <c r="R157" s="33"/>
      <c r="S157" s="8"/>
      <c r="T157" s="8"/>
      <c r="U157" s="8"/>
      <c r="V157" s="8"/>
      <c r="W157" s="8"/>
      <c r="X157" s="8"/>
      <c r="Y157" s="8"/>
      <c r="Z157" s="8"/>
      <c r="AA157" s="34"/>
      <c r="AB157" s="8"/>
      <c r="AC157" s="8"/>
      <c r="AD157" s="8"/>
    </row>
    <row r="158" spans="1:34" ht="19.95" customHeight="1" x14ac:dyDescent="0.3">
      <c r="A158" s="8"/>
      <c r="B158" s="7"/>
      <c r="C158" s="8"/>
      <c r="D158" s="8"/>
      <c r="E158" s="8"/>
      <c r="F158" s="8"/>
      <c r="G158" s="8"/>
      <c r="H158" s="8"/>
      <c r="I158" s="8"/>
      <c r="J158" s="8"/>
      <c r="K158" s="8"/>
      <c r="L158" s="8"/>
      <c r="M158" s="8"/>
      <c r="N158" s="8"/>
      <c r="O158" s="8"/>
      <c r="P158" s="8"/>
      <c r="Q158" s="8"/>
      <c r="R158" s="33"/>
      <c r="S158" s="8"/>
      <c r="T158" s="8"/>
      <c r="U158" s="8"/>
      <c r="V158" s="8"/>
      <c r="W158" s="8"/>
      <c r="X158" s="8"/>
      <c r="Y158" s="8"/>
      <c r="Z158" s="8"/>
      <c r="AA158" s="34"/>
      <c r="AB158" s="8"/>
      <c r="AC158" s="8"/>
      <c r="AD158" s="8"/>
    </row>
    <row r="159" spans="1:34" ht="19.95" customHeight="1" x14ac:dyDescent="0.3">
      <c r="A159" s="8"/>
      <c r="B159" s="7"/>
      <c r="C159" s="8"/>
      <c r="D159" s="8"/>
      <c r="E159" s="8"/>
      <c r="F159" s="8"/>
      <c r="G159" s="8"/>
      <c r="H159" s="8"/>
      <c r="I159" s="8"/>
      <c r="J159" s="8"/>
      <c r="K159" s="8"/>
      <c r="L159" s="8"/>
      <c r="M159" s="8"/>
      <c r="N159" s="8"/>
      <c r="O159" s="8"/>
      <c r="P159" s="8"/>
      <c r="Q159" s="8"/>
      <c r="R159" s="33"/>
      <c r="S159" s="8"/>
      <c r="T159" s="8"/>
      <c r="U159" s="8"/>
      <c r="V159" s="8"/>
      <c r="W159" s="8"/>
      <c r="X159" s="8"/>
      <c r="Y159" s="8"/>
      <c r="Z159" s="8"/>
      <c r="AA159" s="34"/>
      <c r="AB159" s="8"/>
      <c r="AC159" s="8"/>
      <c r="AD159" s="8"/>
    </row>
    <row r="160" spans="1:34" ht="19.95" customHeight="1" thickBot="1" x14ac:dyDescent="0.35">
      <c r="A160" s="8"/>
      <c r="B160" s="7"/>
      <c r="C160" s="8"/>
      <c r="D160" s="8"/>
      <c r="E160" s="8"/>
      <c r="F160" s="8"/>
      <c r="G160" s="8"/>
      <c r="H160" s="8"/>
      <c r="I160" s="8"/>
      <c r="J160" s="8"/>
      <c r="K160" s="8"/>
      <c r="L160" s="8"/>
      <c r="M160" s="8"/>
      <c r="N160" s="8"/>
      <c r="O160" s="8"/>
      <c r="P160" s="8"/>
      <c r="Q160" s="8"/>
      <c r="R160" s="41"/>
      <c r="S160" s="42"/>
      <c r="T160" s="42"/>
      <c r="U160" s="42"/>
      <c r="V160" s="42"/>
      <c r="W160" s="42"/>
      <c r="X160" s="42"/>
      <c r="Y160" s="42"/>
      <c r="Z160" s="42"/>
      <c r="AA160" s="43"/>
      <c r="AB160" s="8"/>
      <c r="AC160" s="8"/>
      <c r="AD160" s="8"/>
    </row>
    <row r="161" spans="1:30" ht="19.95" customHeight="1" x14ac:dyDescent="0.3">
      <c r="A161" s="8"/>
      <c r="B161" s="7"/>
      <c r="C161" s="8"/>
      <c r="D161" s="8"/>
      <c r="E161" s="8"/>
      <c r="F161" s="8"/>
      <c r="G161" s="8"/>
      <c r="H161" s="8"/>
      <c r="I161" s="8"/>
      <c r="J161" s="8"/>
      <c r="K161" s="8"/>
      <c r="L161" s="8"/>
      <c r="M161" s="8"/>
      <c r="N161" s="8"/>
      <c r="O161" s="8"/>
      <c r="P161" s="8"/>
      <c r="Q161" s="8"/>
      <c r="R161" s="332" t="s">
        <v>337</v>
      </c>
      <c r="S161" s="332"/>
      <c r="T161" s="332"/>
      <c r="U161" s="332"/>
      <c r="V161" s="332"/>
      <c r="W161" s="332"/>
      <c r="X161" s="332"/>
      <c r="Y161" s="332"/>
      <c r="Z161" s="332"/>
      <c r="AA161" s="332"/>
      <c r="AB161" s="8"/>
      <c r="AC161" s="8"/>
      <c r="AD161" s="8"/>
    </row>
    <row r="162" spans="1:30" ht="19.95" customHeight="1" x14ac:dyDescent="0.3">
      <c r="A162" s="8"/>
      <c r="B162" s="7"/>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9.95" customHeight="1" x14ac:dyDescent="0.3">
      <c r="A163" s="8"/>
      <c r="B163" s="7"/>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9.95" customHeight="1" x14ac:dyDescent="0.3">
      <c r="A164" s="8"/>
      <c r="B164" s="7"/>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9.95" customHeight="1" x14ac:dyDescent="0.3">
      <c r="A165" s="8"/>
      <c r="B165" s="7"/>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9.95" customHeight="1" x14ac:dyDescent="0.3">
      <c r="A166" s="8"/>
      <c r="B166" s="7"/>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9.95" customHeight="1" x14ac:dyDescent="0.3">
      <c r="A167" s="8"/>
      <c r="B167" s="7"/>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9.95" customHeight="1" x14ac:dyDescent="0.3">
      <c r="A168" s="8"/>
      <c r="B168" s="7"/>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9.95" customHeight="1" x14ac:dyDescent="0.3">
      <c r="A169" s="8"/>
      <c r="B169" s="7"/>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9.95" customHeight="1" x14ac:dyDescent="0.3">
      <c r="A170" s="8"/>
      <c r="B170" s="7"/>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9.95" customHeight="1" x14ac:dyDescent="0.3">
      <c r="A171" s="8"/>
      <c r="B171" s="7"/>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9.95" customHeight="1" x14ac:dyDescent="0.3">
      <c r="A172" s="8"/>
      <c r="B172" s="7"/>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9.95" customHeight="1" x14ac:dyDescent="0.3">
      <c r="A173" s="8"/>
      <c r="B173" s="7"/>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9.95" customHeight="1" x14ac:dyDescent="0.3">
      <c r="A174" s="8"/>
      <c r="B174" s="7"/>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9.95" customHeight="1" x14ac:dyDescent="0.3">
      <c r="A175" s="8"/>
      <c r="B175" s="7"/>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9.95" customHeight="1" x14ac:dyDescent="0.3">
      <c r="A176" s="8"/>
      <c r="B176" s="7"/>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9.95" customHeight="1" x14ac:dyDescent="0.3">
      <c r="A177" s="8"/>
      <c r="B177" s="7"/>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9.95" customHeight="1" x14ac:dyDescent="0.3">
      <c r="A178" s="8"/>
      <c r="B178" s="7"/>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9.95" customHeight="1" x14ac:dyDescent="0.3">
      <c r="A179" s="8"/>
      <c r="B179" s="7"/>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9.95" customHeight="1" x14ac:dyDescent="0.3">
      <c r="A180" s="8"/>
      <c r="B180" s="7"/>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9.95" customHeight="1" x14ac:dyDescent="0.3">
      <c r="A181" s="8"/>
      <c r="B181" s="7"/>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9.95" customHeight="1" x14ac:dyDescent="0.3">
      <c r="A182" s="8"/>
      <c r="B182" s="7"/>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9.95" customHeight="1" x14ac:dyDescent="0.3">
      <c r="A183" s="8"/>
      <c r="B183" s="7"/>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9.95" customHeight="1" x14ac:dyDescent="0.3">
      <c r="A184" s="8"/>
      <c r="B184" s="7"/>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9.95" customHeight="1" x14ac:dyDescent="0.3">
      <c r="A185" s="8"/>
      <c r="B185" s="7"/>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9.95" customHeight="1" x14ac:dyDescent="0.3">
      <c r="A186" s="8"/>
      <c r="B186" s="7"/>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9.95" customHeight="1" x14ac:dyDescent="0.3">
      <c r="A187" s="8"/>
      <c r="B187" s="7"/>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9.95" customHeight="1" x14ac:dyDescent="0.3">
      <c r="A188" s="8"/>
      <c r="B188" s="7"/>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9.95" customHeight="1" x14ac:dyDescent="0.3">
      <c r="A189" s="8"/>
      <c r="B189" s="7"/>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9.95" customHeight="1" x14ac:dyDescent="0.3">
      <c r="A190" s="8"/>
      <c r="B190" s="7"/>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9.95" customHeight="1" x14ac:dyDescent="0.3">
      <c r="A191" s="8"/>
      <c r="B191" s="7"/>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9.95" customHeight="1" x14ac:dyDescent="0.3">
      <c r="A192" s="8"/>
      <c r="B192" s="7"/>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9.95" customHeight="1" x14ac:dyDescent="0.3">
      <c r="A193" s="8"/>
      <c r="B193" s="7"/>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9.95" customHeight="1" x14ac:dyDescent="0.3">
      <c r="A194" s="8"/>
      <c r="B194" s="7"/>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9.95" customHeight="1" x14ac:dyDescent="0.3">
      <c r="A195" s="8"/>
      <c r="B195" s="7"/>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9.95" customHeight="1" x14ac:dyDescent="0.3">
      <c r="A196" s="8"/>
      <c r="B196" s="7"/>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9.95" customHeight="1" x14ac:dyDescent="0.3">
      <c r="A197" s="8"/>
      <c r="B197" s="7"/>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9.95" customHeight="1" x14ac:dyDescent="0.3">
      <c r="A198" s="8"/>
      <c r="B198" s="7"/>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9.95" customHeight="1" x14ac:dyDescent="0.3">
      <c r="A199" s="8"/>
      <c r="B199" s="7"/>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9.95" customHeight="1" x14ac:dyDescent="0.3">
      <c r="A200" s="8"/>
      <c r="B200" s="7"/>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9.95" customHeight="1" x14ac:dyDescent="0.3">
      <c r="A201" s="8"/>
      <c r="B201" s="7"/>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9.95" customHeight="1" x14ac:dyDescent="0.3">
      <c r="A202" s="8"/>
      <c r="B202" s="7"/>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9.95" customHeight="1" x14ac:dyDescent="0.3">
      <c r="A203" s="8"/>
      <c r="B203" s="7"/>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9.95" customHeight="1" x14ac:dyDescent="0.3">
      <c r="A204" s="8"/>
      <c r="B204" s="7"/>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9.95" customHeight="1" x14ac:dyDescent="0.3">
      <c r="A205" s="8"/>
      <c r="B205" s="7"/>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9.95" customHeight="1" x14ac:dyDescent="0.3">
      <c r="A206" s="8"/>
      <c r="B206" s="7"/>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9.95" customHeight="1" x14ac:dyDescent="0.3">
      <c r="A207" s="8"/>
      <c r="B207" s="7"/>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9.95" customHeight="1" x14ac:dyDescent="0.3">
      <c r="A208" s="8"/>
      <c r="B208" s="7"/>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9.95" customHeight="1" x14ac:dyDescent="0.3">
      <c r="A209" s="8"/>
      <c r="B209" s="7"/>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9.95" customHeight="1" x14ac:dyDescent="0.3">
      <c r="A210" s="8"/>
      <c r="B210" s="7"/>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9.95" customHeight="1" x14ac:dyDescent="0.3">
      <c r="A211" s="8"/>
      <c r="B211" s="7"/>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9.95" customHeight="1" x14ac:dyDescent="0.3">
      <c r="A212" s="8"/>
      <c r="B212" s="7"/>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9.95" customHeight="1" x14ac:dyDescent="0.3">
      <c r="A213" s="8"/>
      <c r="B213" s="7"/>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9.95" customHeight="1" x14ac:dyDescent="0.3">
      <c r="A214" s="8"/>
      <c r="B214" s="7"/>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9.95" customHeight="1" x14ac:dyDescent="0.3">
      <c r="A215" s="8"/>
      <c r="B215" s="7"/>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9.95" customHeight="1" x14ac:dyDescent="0.3">
      <c r="A216" s="8"/>
      <c r="B216" s="7"/>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9.95" customHeight="1" x14ac:dyDescent="0.3">
      <c r="A217" s="8"/>
      <c r="B217" s="7"/>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9.95" customHeight="1" x14ac:dyDescent="0.3">
      <c r="A218" s="8"/>
      <c r="B218" s="7"/>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9.95" customHeight="1" x14ac:dyDescent="0.3">
      <c r="A219" s="8"/>
      <c r="B219" s="7"/>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0" ht="19.95" customHeight="1" x14ac:dyDescent="0.3">
      <c r="A220" s="8"/>
      <c r="B220" s="7"/>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row>
    <row r="221" spans="1:30" ht="19.95" customHeight="1" x14ac:dyDescent="0.3">
      <c r="A221" s="8"/>
      <c r="B221" s="7"/>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row>
    <row r="222" spans="1:30" ht="19.95" customHeight="1" x14ac:dyDescent="0.3">
      <c r="A222" s="8"/>
      <c r="B222" s="7"/>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row>
    <row r="223" spans="1:30" ht="19.95" customHeight="1" x14ac:dyDescent="0.3">
      <c r="A223" s="8"/>
      <c r="B223" s="7"/>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row>
    <row r="224" spans="1:30" ht="19.95" customHeight="1" x14ac:dyDescent="0.3">
      <c r="A224" s="8"/>
      <c r="B224" s="7"/>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sheetData>
  <sheetProtection algorithmName="SHA-512" hashValue="AdLtDtvuhbVQHrGOAk2VYUBswtvDbCKVVsGGxjDeTmQrXWsj2bXhnQC6tsOSr4D+tzv3tlpIFEV+2M9p32tAdQ==" saltValue="htfSERMHSirsJZKoGNo16A==" spinCount="100000" sheet="1" objects="1" scenarios="1"/>
  <mergeCells count="178">
    <mergeCell ref="D143:E143"/>
    <mergeCell ref="I143:J143"/>
    <mergeCell ref="D144:E144"/>
    <mergeCell ref="I144:J144"/>
    <mergeCell ref="D145:L145"/>
    <mergeCell ref="R149:V149"/>
    <mergeCell ref="D117:E117"/>
    <mergeCell ref="W135:Y135"/>
    <mergeCell ref="Z135:AA135"/>
    <mergeCell ref="D142:E142"/>
    <mergeCell ref="I142:J142"/>
    <mergeCell ref="D137:E137"/>
    <mergeCell ref="D139:E139"/>
    <mergeCell ref="D141:E141"/>
    <mergeCell ref="I141:J141"/>
    <mergeCell ref="D138:E138"/>
    <mergeCell ref="W137:Y137"/>
    <mergeCell ref="Z137:AA137"/>
    <mergeCell ref="Q138:U139"/>
    <mergeCell ref="W138:AB138"/>
    <mergeCell ref="R140:V140"/>
    <mergeCell ref="A1:M1"/>
    <mergeCell ref="G2:L2"/>
    <mergeCell ref="G3:L3"/>
    <mergeCell ref="G4:L4"/>
    <mergeCell ref="G5:L5"/>
    <mergeCell ref="G6:L6"/>
    <mergeCell ref="R74:Y74"/>
    <mergeCell ref="R77:Y77"/>
    <mergeCell ref="D81:E81"/>
    <mergeCell ref="R81:S81"/>
    <mergeCell ref="U81:Y81"/>
    <mergeCell ref="G7:L7"/>
    <mergeCell ref="G10:J18"/>
    <mergeCell ref="W11:AE11"/>
    <mergeCell ref="W13:Y13"/>
    <mergeCell ref="Z13:AB13"/>
    <mergeCell ref="AC13:AE13"/>
    <mergeCell ref="W14:Y14"/>
    <mergeCell ref="Z14:AB14"/>
    <mergeCell ref="AC14:AE14"/>
    <mergeCell ref="W15:Y15"/>
    <mergeCell ref="P21:X21"/>
    <mergeCell ref="B23:F23"/>
    <mergeCell ref="G23:L23"/>
    <mergeCell ref="P23:R23"/>
    <mergeCell ref="S23:U23"/>
    <mergeCell ref="V23:X23"/>
    <mergeCell ref="Z15:AB15"/>
    <mergeCell ref="AC15:AE15"/>
    <mergeCell ref="W16:Y16"/>
    <mergeCell ref="Z16:AB16"/>
    <mergeCell ref="AC16:AE16"/>
    <mergeCell ref="W17:Y17"/>
    <mergeCell ref="Z17:AB17"/>
    <mergeCell ref="AC17:AE17"/>
    <mergeCell ref="P26:R26"/>
    <mergeCell ref="S26:U26"/>
    <mergeCell ref="V26:X26"/>
    <mergeCell ref="D27:L28"/>
    <mergeCell ref="P27:R27"/>
    <mergeCell ref="S27:U27"/>
    <mergeCell ref="V27:X27"/>
    <mergeCell ref="B24:F24"/>
    <mergeCell ref="G24:L24"/>
    <mergeCell ref="P24:R24"/>
    <mergeCell ref="S24:U24"/>
    <mergeCell ref="V24:X24"/>
    <mergeCell ref="B25:F25"/>
    <mergeCell ref="G25:L25"/>
    <mergeCell ref="P25:R25"/>
    <mergeCell ref="S25:U25"/>
    <mergeCell ref="V25:X25"/>
    <mergeCell ref="P28:X28"/>
    <mergeCell ref="B35:E35"/>
    <mergeCell ref="F35:H35"/>
    <mergeCell ref="J35:M35"/>
    <mergeCell ref="AA35:AE35"/>
    <mergeCell ref="B36:E36"/>
    <mergeCell ref="F36:H36"/>
    <mergeCell ref="J36:M36"/>
    <mergeCell ref="G29:I29"/>
    <mergeCell ref="J29:L29"/>
    <mergeCell ref="B31:L31"/>
    <mergeCell ref="C33:L33"/>
    <mergeCell ref="R33:W33"/>
    <mergeCell ref="R34:X34"/>
    <mergeCell ref="Y44:AG44"/>
    <mergeCell ref="B39:E39"/>
    <mergeCell ref="F39:H39"/>
    <mergeCell ref="J39:M39"/>
    <mergeCell ref="B40:E40"/>
    <mergeCell ref="F40:H40"/>
    <mergeCell ref="I40:K40"/>
    <mergeCell ref="L40:M40"/>
    <mergeCell ref="B37:E37"/>
    <mergeCell ref="F37:H37"/>
    <mergeCell ref="I37:K37"/>
    <mergeCell ref="L37:M37"/>
    <mergeCell ref="B38:E38"/>
    <mergeCell ref="F38:H38"/>
    <mergeCell ref="J38:M38"/>
    <mergeCell ref="D52:E52"/>
    <mergeCell ref="K52:L52"/>
    <mergeCell ref="D53:E53"/>
    <mergeCell ref="K53:L53"/>
    <mergeCell ref="D54:E54"/>
    <mergeCell ref="K54:L54"/>
    <mergeCell ref="R57:X57"/>
    <mergeCell ref="B41:E41"/>
    <mergeCell ref="F41:H41"/>
    <mergeCell ref="I41:K41"/>
    <mergeCell ref="L41:M41"/>
    <mergeCell ref="R44:W44"/>
    <mergeCell ref="D78:E78"/>
    <mergeCell ref="R78:S78"/>
    <mergeCell ref="U78:Y78"/>
    <mergeCell ref="D79:E79"/>
    <mergeCell ref="R79:S79"/>
    <mergeCell ref="U79:Y79"/>
    <mergeCell ref="R65:Y65"/>
    <mergeCell ref="D84:E84"/>
    <mergeCell ref="D55:E55"/>
    <mergeCell ref="K55:L55"/>
    <mergeCell ref="D56:L56"/>
    <mergeCell ref="D57:K57"/>
    <mergeCell ref="C58:M58"/>
    <mergeCell ref="R62:W62"/>
    <mergeCell ref="D85:E85"/>
    <mergeCell ref="D89:E89"/>
    <mergeCell ref="D90:E90"/>
    <mergeCell ref="D80:E80"/>
    <mergeCell ref="R80:S80"/>
    <mergeCell ref="U80:Y80"/>
    <mergeCell ref="R82:Y82"/>
    <mergeCell ref="R83:Y83"/>
    <mergeCell ref="D86:E86"/>
    <mergeCell ref="R84:Y84"/>
    <mergeCell ref="D83:E83"/>
    <mergeCell ref="D87:L88"/>
    <mergeCell ref="D109:E109"/>
    <mergeCell ref="D111:E111"/>
    <mergeCell ref="D114:E114"/>
    <mergeCell ref="D115:E115"/>
    <mergeCell ref="D91:E91"/>
    <mergeCell ref="D108:E108"/>
    <mergeCell ref="D92:E92"/>
    <mergeCell ref="R96:X96"/>
    <mergeCell ref="R97:W97"/>
    <mergeCell ref="D110:E110"/>
    <mergeCell ref="D112:L113"/>
    <mergeCell ref="D116:E116"/>
    <mergeCell ref="R126:U126"/>
    <mergeCell ref="R123:U123"/>
    <mergeCell ref="R124:U124"/>
    <mergeCell ref="R125:U125"/>
    <mergeCell ref="W134:Y134"/>
    <mergeCell ref="Z134:AA134"/>
    <mergeCell ref="D136:E136"/>
    <mergeCell ref="W132:Y132"/>
    <mergeCell ref="Z132:AA132"/>
    <mergeCell ref="W133:Y133"/>
    <mergeCell ref="Z133:AA133"/>
    <mergeCell ref="W136:Y136"/>
    <mergeCell ref="Z136:AA136"/>
    <mergeCell ref="W117:AB117"/>
    <mergeCell ref="R161:AA161"/>
    <mergeCell ref="R110:Z110"/>
    <mergeCell ref="R75:Z75"/>
    <mergeCell ref="AA53:AH53"/>
    <mergeCell ref="W119:AB119"/>
    <mergeCell ref="R121:U121"/>
    <mergeCell ref="R122:U122"/>
    <mergeCell ref="R127:V128"/>
    <mergeCell ref="W128:AB128"/>
    <mergeCell ref="R129:U129"/>
    <mergeCell ref="R131:V131"/>
    <mergeCell ref="W131:AB131"/>
  </mergeCells>
  <dataValidations count="5">
    <dataValidation type="list" allowBlank="1" showInputMessage="1" showErrorMessage="1" sqref="I142:J144" xr:uid="{BEB70BA2-B1DF-49EB-9CAB-C9A92CDE8179}">
      <formula1>"greater than 12% fines, less than 12% fines"</formula1>
    </dataValidation>
    <dataValidation type="list" allowBlank="1" showInputMessage="1" showErrorMessage="1" sqref="J29:L29" xr:uid="{D05765E1-09D1-4EAA-9C47-75AB11505ECE}">
      <formula1>"1-year,2-year,5-year,10-year,25-year,50-year,100-year"</formula1>
    </dataValidation>
    <dataValidation type="list" allowBlank="1" showInputMessage="1" showErrorMessage="1" sqref="G29:I29" xr:uid="{1BD71D0C-448C-4DAA-AE05-57B7592BFB58}">
      <formula1>"Incipient Overtopping,Lower Flow Event"</formula1>
    </dataValidation>
    <dataValidation type="list" allowBlank="1" showInputMessage="1" showErrorMessage="1" sqref="B25:F25" xr:uid="{A6F0CC07-1556-4AC6-A2BE-B4347B138E35}">
      <formula1>"10-year,25-year,50-year,100-year"</formula1>
    </dataValidation>
    <dataValidation type="list" allowBlank="1" showInputMessage="1" showErrorMessage="1" sqref="H137:H139" xr:uid="{3D254264-B19C-4C07-9BDA-2545DA3A74FF}">
      <formula1>"round, square, sharp"</formula1>
    </dataValidation>
  </dataValidations>
  <pageMargins left="0.7" right="0.7" top="0.75" bottom="0.75" header="0.3" footer="0.3"/>
  <pageSetup scale="75" fitToHeight="3" orientation="portrait" r:id="rId1"/>
  <headerFooter>
    <oddFooter>&amp;C&amp;"Franklin Gothic Book,Regular"Page &amp;P of &amp;N&amp;R&amp;"Franklin Gothic Book,Regular"TxDOT Scour Anlaysis Spreadsheet
Revision date: 2024.05.31</oddFooter>
  </headerFooter>
  <rowBreaks count="4" manualBreakCount="4">
    <brk id="41" max="16383" man="1"/>
    <brk id="58" max="16383" man="1"/>
    <brk id="92" max="16383" man="1"/>
    <brk id="117" max="16383" man="1"/>
  </rowBreaks>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locked="0" defaultSize="0" autoFill="0" autoLine="0" autoPict="0">
                <anchor moveWithCells="1">
                  <from>
                    <xdr:col>1</xdr:col>
                    <xdr:colOff>556260</xdr:colOff>
                    <xdr:row>26</xdr:row>
                    <xdr:rowOff>30480</xdr:rowOff>
                  </from>
                  <to>
                    <xdr:col>4</xdr:col>
                    <xdr:colOff>0</xdr:colOff>
                    <xdr:row>26</xdr:row>
                    <xdr:rowOff>236220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52AC4-8E2C-496D-94FD-C629B255D744}">
  <sheetPr codeName="Sheet5"/>
  <dimension ref="A1:AH171"/>
  <sheetViews>
    <sheetView showGridLines="0" zoomScale="80" zoomScaleNormal="80" workbookViewId="0">
      <selection sqref="A1:M1"/>
    </sheetView>
  </sheetViews>
  <sheetFormatPr defaultColWidth="9.109375" defaultRowHeight="14.4" x14ac:dyDescent="0.3"/>
  <cols>
    <col min="1" max="1" width="8.5546875" customWidth="1"/>
    <col min="2" max="2" width="6" customWidth="1"/>
    <col min="3" max="3" width="3" customWidth="1"/>
    <col min="4" max="4" width="15" customWidth="1"/>
    <col min="5" max="5" width="11.88671875" customWidth="1"/>
    <col min="8" max="8" width="10.5546875" customWidth="1"/>
    <col min="9" max="9" width="11" customWidth="1"/>
    <col min="10" max="10" width="12.5546875" customWidth="1"/>
    <col min="13" max="13" width="8.33203125" customWidth="1"/>
    <col min="28" max="28" width="10.33203125" customWidth="1"/>
  </cols>
  <sheetData>
    <row r="1" spans="1:29" ht="33.9" customHeight="1" x14ac:dyDescent="0.3">
      <c r="A1" s="202" t="s">
        <v>267</v>
      </c>
      <c r="B1" s="202"/>
      <c r="C1" s="202"/>
      <c r="D1" s="202"/>
      <c r="E1" s="202"/>
      <c r="F1" s="202"/>
      <c r="G1" s="202"/>
      <c r="H1" s="202"/>
      <c r="I1" s="202"/>
      <c r="J1" s="202"/>
      <c r="K1" s="202"/>
      <c r="L1" s="202"/>
      <c r="M1" s="202"/>
      <c r="N1" s="8"/>
      <c r="O1" s="8"/>
      <c r="P1" s="10"/>
      <c r="Q1" s="10"/>
      <c r="R1" s="10"/>
      <c r="S1" s="10"/>
      <c r="T1" s="10"/>
      <c r="U1" s="10"/>
      <c r="V1" s="10"/>
      <c r="W1" s="10"/>
      <c r="X1" s="10"/>
      <c r="Y1" s="10"/>
      <c r="Z1" s="10"/>
      <c r="AA1" s="10"/>
      <c r="AB1" s="10"/>
      <c r="AC1" s="10"/>
    </row>
    <row r="2" spans="1:29" ht="19.95" customHeight="1" x14ac:dyDescent="0.3">
      <c r="A2" s="1"/>
      <c r="B2" s="2"/>
      <c r="C2" s="1"/>
      <c r="D2" s="1"/>
      <c r="E2" s="1"/>
      <c r="F2" s="4" t="s">
        <v>173</v>
      </c>
      <c r="G2" s="428" t="str">
        <f>IF(ISBLANK(Summary!G2),"",Summary!G2)</f>
        <v/>
      </c>
      <c r="H2" s="428"/>
      <c r="I2" s="428"/>
      <c r="J2" s="428"/>
      <c r="K2" s="428"/>
      <c r="L2" s="428"/>
      <c r="M2" s="1"/>
      <c r="N2" s="8"/>
      <c r="O2" s="8"/>
      <c r="P2" s="10"/>
      <c r="Q2" s="10"/>
      <c r="R2" s="10"/>
      <c r="S2" s="10"/>
      <c r="T2" s="10"/>
      <c r="U2" s="10"/>
      <c r="V2" s="10"/>
      <c r="W2" s="10"/>
      <c r="X2" s="10"/>
      <c r="Y2" s="10"/>
      <c r="Z2" s="10"/>
      <c r="AA2" s="10"/>
      <c r="AB2" s="10"/>
      <c r="AC2" s="10"/>
    </row>
    <row r="3" spans="1:29" ht="19.95" customHeight="1" x14ac:dyDescent="0.3">
      <c r="A3" s="1"/>
      <c r="B3" s="2"/>
      <c r="C3" s="1"/>
      <c r="D3" s="1"/>
      <c r="E3" s="1"/>
      <c r="F3" s="5" t="s">
        <v>0</v>
      </c>
      <c r="G3" s="429" t="str">
        <f>IF(ISBLANK(Summary!G3),"",Summary!G3)</f>
        <v/>
      </c>
      <c r="H3" s="429"/>
      <c r="I3" s="429"/>
      <c r="J3" s="429"/>
      <c r="K3" s="429"/>
      <c r="L3" s="429"/>
      <c r="M3" s="1"/>
      <c r="N3" s="8"/>
      <c r="O3" s="8"/>
      <c r="P3" s="10"/>
      <c r="Q3" s="10"/>
      <c r="R3" s="10"/>
      <c r="S3" s="10"/>
      <c r="T3" s="10"/>
      <c r="U3" s="10"/>
      <c r="V3" s="10"/>
      <c r="W3" s="10"/>
      <c r="X3" s="10"/>
      <c r="Y3" s="10"/>
      <c r="Z3" s="10"/>
      <c r="AA3" s="10"/>
      <c r="AB3" s="10"/>
      <c r="AC3" s="10"/>
    </row>
    <row r="4" spans="1:29" ht="19.95" customHeight="1" x14ac:dyDescent="0.3">
      <c r="A4" s="1"/>
      <c r="B4" s="2"/>
      <c r="C4" s="1"/>
      <c r="D4" s="1"/>
      <c r="E4" s="1"/>
      <c r="F4" s="5" t="s">
        <v>1</v>
      </c>
      <c r="G4" s="429" t="str">
        <f>IF(ISBLANK(Summary!G4),"",Summary!G4)</f>
        <v/>
      </c>
      <c r="H4" s="429"/>
      <c r="I4" s="429"/>
      <c r="J4" s="429"/>
      <c r="K4" s="429"/>
      <c r="L4" s="429"/>
      <c r="M4" s="1"/>
      <c r="N4" s="8"/>
      <c r="O4" s="8"/>
      <c r="P4" s="10"/>
      <c r="Q4" s="10"/>
      <c r="R4" s="10"/>
      <c r="S4" s="10"/>
      <c r="T4" s="10"/>
      <c r="U4" s="10"/>
      <c r="V4" s="10"/>
      <c r="W4" s="10"/>
      <c r="X4" s="10"/>
      <c r="Y4" s="10"/>
      <c r="Z4" s="10"/>
      <c r="AA4" s="10"/>
      <c r="AB4" s="10"/>
      <c r="AC4" s="10"/>
    </row>
    <row r="5" spans="1:29" ht="19.95" customHeight="1" x14ac:dyDescent="0.3">
      <c r="A5" s="1"/>
      <c r="B5" s="2"/>
      <c r="C5" s="1"/>
      <c r="D5" s="1"/>
      <c r="E5" s="1"/>
      <c r="F5" s="5" t="s">
        <v>2</v>
      </c>
      <c r="G5" s="429" t="str">
        <f>IF(ISBLANK(Summary!G5),"",Summary!G5)</f>
        <v/>
      </c>
      <c r="H5" s="429"/>
      <c r="I5" s="429"/>
      <c r="J5" s="429"/>
      <c r="K5" s="429"/>
      <c r="L5" s="429"/>
      <c r="M5" s="1"/>
      <c r="N5" s="8"/>
      <c r="O5" s="8"/>
      <c r="P5" s="10"/>
      <c r="Q5" s="10"/>
      <c r="R5" s="10"/>
      <c r="S5" s="10"/>
      <c r="T5" s="10"/>
      <c r="U5" s="10"/>
      <c r="V5" s="10"/>
      <c r="W5" s="10"/>
      <c r="X5" s="10"/>
      <c r="Y5" s="10"/>
      <c r="Z5" s="10"/>
      <c r="AA5" s="10"/>
      <c r="AB5" s="10"/>
      <c r="AC5" s="10"/>
    </row>
    <row r="6" spans="1:29" ht="19.95" customHeight="1" x14ac:dyDescent="0.3">
      <c r="A6" s="1"/>
      <c r="B6" s="2"/>
      <c r="C6" s="1"/>
      <c r="D6" s="1"/>
      <c r="E6" s="1"/>
      <c r="F6" s="5" t="s">
        <v>3</v>
      </c>
      <c r="G6" s="429" t="str">
        <f>IF(ISBLANK(Summary!G6),"",Summary!G6)</f>
        <v/>
      </c>
      <c r="H6" s="429"/>
      <c r="I6" s="429"/>
      <c r="J6" s="429"/>
      <c r="K6" s="429"/>
      <c r="L6" s="429"/>
      <c r="M6" s="1"/>
      <c r="N6" s="8"/>
      <c r="O6" s="8"/>
      <c r="P6" s="10"/>
      <c r="Q6" s="10"/>
      <c r="R6" s="10"/>
      <c r="S6" s="10"/>
      <c r="T6" s="10"/>
      <c r="U6" s="10"/>
      <c r="V6" s="10"/>
      <c r="W6" s="10"/>
      <c r="X6" s="10"/>
      <c r="Y6" s="10"/>
      <c r="Z6" s="10"/>
      <c r="AA6" s="10"/>
      <c r="AB6" s="10"/>
      <c r="AC6" s="10"/>
    </row>
    <row r="7" spans="1:29" ht="19.95" customHeight="1" x14ac:dyDescent="0.3">
      <c r="A7" s="1"/>
      <c r="B7" s="2"/>
      <c r="C7" s="1"/>
      <c r="D7" s="1"/>
      <c r="E7" s="1"/>
      <c r="F7" s="5" t="s">
        <v>4</v>
      </c>
      <c r="G7" s="418" t="str">
        <f>IF(ISBLANK(Summary!G7),"",Summary!G7)</f>
        <v/>
      </c>
      <c r="H7" s="418"/>
      <c r="I7" s="418"/>
      <c r="J7" s="418"/>
      <c r="K7" s="418"/>
      <c r="L7" s="418"/>
      <c r="M7" s="1"/>
      <c r="N7" s="8"/>
      <c r="O7" s="8"/>
      <c r="P7" s="10"/>
      <c r="Q7" s="10"/>
      <c r="R7" s="10"/>
      <c r="S7" s="10"/>
      <c r="T7" s="10"/>
      <c r="U7" s="10"/>
      <c r="V7" s="10"/>
      <c r="W7" s="10"/>
      <c r="X7" s="10"/>
      <c r="Y7" s="10"/>
      <c r="Z7" s="10"/>
      <c r="AA7" s="10"/>
      <c r="AB7" s="10"/>
      <c r="AC7" s="10"/>
    </row>
    <row r="8" spans="1:29" ht="19.95" customHeight="1" x14ac:dyDescent="0.3">
      <c r="A8" s="1"/>
      <c r="B8" s="2"/>
      <c r="C8" s="1"/>
      <c r="D8" s="1"/>
      <c r="E8" s="1"/>
      <c r="F8" s="1"/>
      <c r="G8" s="1"/>
      <c r="H8" s="1"/>
      <c r="I8" s="1"/>
      <c r="J8" s="1"/>
      <c r="K8" s="1"/>
      <c r="L8" s="1"/>
      <c r="M8" s="1"/>
      <c r="N8" s="8"/>
      <c r="O8" s="8"/>
      <c r="P8" s="10"/>
      <c r="Q8" s="10"/>
      <c r="R8" s="10"/>
      <c r="S8" s="10"/>
      <c r="T8" s="10"/>
      <c r="U8" s="10"/>
      <c r="V8" s="10"/>
      <c r="W8" s="10"/>
      <c r="X8" s="10"/>
      <c r="Y8" s="10"/>
      <c r="Z8" s="10"/>
      <c r="AA8" s="10"/>
      <c r="AB8" s="10"/>
      <c r="AC8" s="10"/>
    </row>
    <row r="9" spans="1:29" ht="19.95" customHeight="1" x14ac:dyDescent="0.3">
      <c r="A9" s="8"/>
      <c r="B9" s="7"/>
      <c r="C9" s="8"/>
      <c r="D9" s="8"/>
      <c r="E9" s="8"/>
      <c r="F9" s="8"/>
      <c r="G9" s="8"/>
      <c r="H9" s="8"/>
      <c r="I9" s="8"/>
      <c r="J9" s="8"/>
      <c r="K9" s="8"/>
      <c r="L9" s="8"/>
      <c r="M9" s="8"/>
      <c r="N9" s="8"/>
      <c r="O9" s="8"/>
      <c r="P9" s="10"/>
      <c r="Q9" s="10"/>
      <c r="R9" s="10"/>
      <c r="S9" s="10"/>
      <c r="T9" s="10"/>
      <c r="U9" s="10"/>
      <c r="V9" s="10"/>
      <c r="W9" s="10"/>
      <c r="X9" s="10"/>
      <c r="Y9" s="10"/>
      <c r="Z9" s="10"/>
      <c r="AA9" s="10"/>
      <c r="AB9" s="10"/>
      <c r="AC9" s="10"/>
    </row>
    <row r="10" spans="1:29" ht="19.95" customHeight="1" thickBot="1" x14ac:dyDescent="0.35">
      <c r="A10" s="6"/>
      <c r="B10" s="7"/>
      <c r="C10" s="8"/>
      <c r="D10" s="8"/>
      <c r="E10" s="8"/>
      <c r="F10" s="8"/>
      <c r="G10" s="8"/>
      <c r="H10" s="8"/>
      <c r="I10" s="8"/>
      <c r="J10" s="8"/>
      <c r="K10" s="8"/>
      <c r="L10" s="8"/>
      <c r="M10" s="8"/>
      <c r="N10" s="8"/>
      <c r="O10" s="8"/>
      <c r="P10" s="10"/>
      <c r="Q10" s="10"/>
      <c r="R10" s="10"/>
      <c r="S10" s="10"/>
      <c r="T10" s="10"/>
      <c r="U10" s="10"/>
      <c r="V10" s="10"/>
      <c r="W10" s="10"/>
      <c r="X10" s="10"/>
      <c r="Y10" s="10"/>
      <c r="Z10" s="10"/>
      <c r="AA10" s="10"/>
      <c r="AB10" s="10"/>
      <c r="AC10" s="10"/>
    </row>
    <row r="11" spans="1:29" ht="19.95" customHeight="1" x14ac:dyDescent="0.3">
      <c r="A11" s="8"/>
      <c r="B11" s="9" t="s">
        <v>5</v>
      </c>
      <c r="C11" s="8"/>
      <c r="D11" s="8"/>
      <c r="E11" s="8"/>
      <c r="F11" s="8"/>
      <c r="G11" s="444"/>
      <c r="H11" s="445"/>
      <c r="I11" s="445"/>
      <c r="J11" s="446"/>
      <c r="K11" s="8"/>
      <c r="L11" s="8"/>
      <c r="M11" s="8"/>
      <c r="N11" s="8"/>
      <c r="O11" s="8"/>
      <c r="P11" s="10"/>
      <c r="Q11" s="10"/>
      <c r="R11" s="10"/>
      <c r="S11" s="10"/>
      <c r="T11" s="10"/>
      <c r="U11" s="10"/>
      <c r="V11" s="10"/>
      <c r="W11" s="10"/>
      <c r="X11" s="10"/>
      <c r="Y11" s="10"/>
      <c r="Z11" s="10"/>
      <c r="AA11" s="10"/>
      <c r="AB11" s="10"/>
      <c r="AC11" s="10"/>
    </row>
    <row r="12" spans="1:29" ht="19.95" customHeight="1" x14ac:dyDescent="0.3">
      <c r="A12" s="8"/>
      <c r="B12" s="7"/>
      <c r="C12" s="8"/>
      <c r="D12" s="8"/>
      <c r="E12" s="8"/>
      <c r="F12" s="8"/>
      <c r="G12" s="447"/>
      <c r="H12" s="448"/>
      <c r="I12" s="448"/>
      <c r="J12" s="449"/>
      <c r="K12" s="8"/>
      <c r="L12" s="8"/>
      <c r="M12" s="8"/>
      <c r="N12" s="8"/>
      <c r="O12" s="8"/>
      <c r="P12" s="10"/>
      <c r="Q12" s="10"/>
      <c r="R12" s="10"/>
      <c r="S12" s="10"/>
      <c r="T12" s="10"/>
      <c r="U12" s="10"/>
      <c r="V12" s="10"/>
      <c r="W12" s="10"/>
      <c r="X12" s="10"/>
      <c r="Y12" s="10"/>
      <c r="Z12" s="10"/>
      <c r="AA12" s="10"/>
      <c r="AB12" s="10"/>
      <c r="AC12" s="10"/>
    </row>
    <row r="13" spans="1:29" ht="19.95" customHeight="1" x14ac:dyDescent="0.3">
      <c r="A13" s="8"/>
      <c r="B13" s="7"/>
      <c r="C13" s="8"/>
      <c r="D13" s="8"/>
      <c r="E13" s="8"/>
      <c r="F13" s="8"/>
      <c r="G13" s="447"/>
      <c r="H13" s="448"/>
      <c r="I13" s="448"/>
      <c r="J13" s="449"/>
      <c r="K13" s="8"/>
      <c r="L13" s="8"/>
      <c r="M13" s="8"/>
      <c r="N13" s="8"/>
      <c r="O13" s="8"/>
      <c r="P13" s="10"/>
      <c r="Q13" s="10"/>
      <c r="R13" s="10"/>
      <c r="S13" s="10"/>
      <c r="T13" s="10"/>
      <c r="U13" s="10"/>
      <c r="V13" s="10"/>
      <c r="W13" s="10"/>
      <c r="X13" s="10"/>
      <c r="Y13" s="10"/>
      <c r="Z13" s="10"/>
      <c r="AA13" s="10"/>
      <c r="AB13" s="10"/>
      <c r="AC13" s="10"/>
    </row>
    <row r="14" spans="1:29" ht="19.95" customHeight="1" x14ac:dyDescent="0.3">
      <c r="A14" s="8"/>
      <c r="B14" s="7"/>
      <c r="C14" s="8"/>
      <c r="D14" s="8"/>
      <c r="E14" s="8"/>
      <c r="F14" s="8"/>
      <c r="G14" s="447"/>
      <c r="H14" s="448"/>
      <c r="I14" s="448"/>
      <c r="J14" s="449"/>
      <c r="K14" s="8"/>
      <c r="L14" s="8"/>
      <c r="M14" s="8"/>
      <c r="N14" s="8"/>
      <c r="O14" s="8"/>
      <c r="P14" s="10"/>
      <c r="Q14" s="10"/>
      <c r="R14" s="10"/>
      <c r="S14" s="10"/>
      <c r="T14" s="10"/>
      <c r="U14" s="10"/>
      <c r="V14" s="10"/>
      <c r="W14" s="10"/>
      <c r="X14" s="10"/>
      <c r="Y14" s="10"/>
      <c r="Z14" s="10"/>
      <c r="AA14" s="10"/>
      <c r="AB14" s="10"/>
      <c r="AC14" s="10"/>
    </row>
    <row r="15" spans="1:29" ht="19.95" customHeight="1" x14ac:dyDescent="0.3">
      <c r="A15" s="8"/>
      <c r="B15" s="7"/>
      <c r="C15" s="8"/>
      <c r="D15" s="8"/>
      <c r="E15" s="8"/>
      <c r="F15" s="8"/>
      <c r="G15" s="447"/>
      <c r="H15" s="448"/>
      <c r="I15" s="448"/>
      <c r="J15" s="449"/>
      <c r="K15" s="8"/>
      <c r="L15" s="8"/>
      <c r="M15" s="8"/>
      <c r="N15" s="8"/>
      <c r="O15" s="8"/>
      <c r="P15" s="10"/>
      <c r="Q15" s="10"/>
      <c r="R15" s="10"/>
      <c r="S15" s="10"/>
      <c r="T15" s="10"/>
      <c r="U15" s="10"/>
      <c r="V15" s="10"/>
      <c r="W15" s="10"/>
      <c r="X15" s="10"/>
      <c r="Y15" s="10"/>
      <c r="Z15" s="10"/>
      <c r="AA15" s="10"/>
      <c r="AB15" s="10"/>
      <c r="AC15" s="10"/>
    </row>
    <row r="16" spans="1:29" ht="19.95" customHeight="1" x14ac:dyDescent="0.3">
      <c r="A16" s="8"/>
      <c r="B16" s="7"/>
      <c r="C16" s="8"/>
      <c r="D16" s="8"/>
      <c r="E16" s="8"/>
      <c r="F16" s="8"/>
      <c r="G16" s="447"/>
      <c r="H16" s="448"/>
      <c r="I16" s="448"/>
      <c r="J16" s="449"/>
      <c r="K16" s="8"/>
      <c r="L16" s="8"/>
      <c r="M16" s="8"/>
      <c r="N16" s="8"/>
      <c r="O16" s="8"/>
      <c r="P16" s="10"/>
      <c r="Q16" s="10"/>
      <c r="R16" s="10"/>
      <c r="S16" s="10"/>
      <c r="T16" s="10"/>
      <c r="U16" s="10"/>
      <c r="V16" s="10"/>
      <c r="W16" s="10"/>
      <c r="X16" s="10"/>
      <c r="Y16" s="10"/>
      <c r="Z16" s="10"/>
      <c r="AA16" s="10"/>
      <c r="AB16" s="10"/>
      <c r="AC16" s="10"/>
    </row>
    <row r="17" spans="1:29" ht="19.95" customHeight="1" x14ac:dyDescent="0.3">
      <c r="A17" s="8"/>
      <c r="B17" s="7"/>
      <c r="C17" s="8"/>
      <c r="D17" s="8"/>
      <c r="E17" s="8"/>
      <c r="F17" s="8"/>
      <c r="G17" s="447"/>
      <c r="H17" s="448"/>
      <c r="I17" s="448"/>
      <c r="J17" s="449"/>
      <c r="K17" s="8"/>
      <c r="L17" s="8"/>
      <c r="M17" s="8"/>
      <c r="N17" s="8"/>
      <c r="O17" s="8"/>
      <c r="P17" s="10"/>
      <c r="Q17" s="10"/>
      <c r="R17" s="10"/>
      <c r="S17" s="10"/>
      <c r="T17" s="10"/>
      <c r="U17" s="10"/>
      <c r="V17" s="10"/>
      <c r="W17" s="10"/>
      <c r="X17" s="10"/>
      <c r="Y17" s="10"/>
      <c r="Z17" s="10"/>
      <c r="AA17" s="10"/>
      <c r="AB17" s="10"/>
      <c r="AC17" s="10"/>
    </row>
    <row r="18" spans="1:29" ht="19.95" customHeight="1" x14ac:dyDescent="0.3">
      <c r="A18" s="8"/>
      <c r="B18" s="7"/>
      <c r="C18" s="8"/>
      <c r="D18" s="8"/>
      <c r="E18" s="8"/>
      <c r="F18" s="8"/>
      <c r="G18" s="447"/>
      <c r="H18" s="448"/>
      <c r="I18" s="448"/>
      <c r="J18" s="449"/>
      <c r="K18" s="8"/>
      <c r="L18" s="8"/>
      <c r="M18" s="8"/>
      <c r="N18" s="8"/>
      <c r="O18" s="8"/>
      <c r="P18" s="10"/>
      <c r="Q18" s="10"/>
      <c r="R18" s="10"/>
      <c r="S18" s="10"/>
      <c r="T18" s="10"/>
      <c r="U18" s="10"/>
      <c r="V18" s="10"/>
      <c r="W18" s="10"/>
      <c r="X18" s="10"/>
      <c r="Y18" s="10"/>
      <c r="Z18" s="10"/>
      <c r="AA18" s="10"/>
      <c r="AB18" s="10"/>
      <c r="AC18" s="10"/>
    </row>
    <row r="19" spans="1:29" ht="19.95" customHeight="1" thickBot="1" x14ac:dyDescent="0.35">
      <c r="A19" s="8"/>
      <c r="B19" s="7"/>
      <c r="C19" s="8"/>
      <c r="D19" s="8"/>
      <c r="E19" s="8"/>
      <c r="F19" s="8"/>
      <c r="G19" s="450"/>
      <c r="H19" s="451"/>
      <c r="I19" s="451"/>
      <c r="J19" s="452"/>
      <c r="K19" s="8"/>
      <c r="L19" s="8"/>
      <c r="M19" s="8"/>
      <c r="N19" s="8"/>
      <c r="O19" s="8"/>
      <c r="P19" s="10"/>
      <c r="Q19" s="10"/>
      <c r="R19" s="10"/>
      <c r="S19" s="10"/>
      <c r="T19" s="10"/>
      <c r="U19" s="10"/>
      <c r="V19" s="10"/>
      <c r="W19" s="10"/>
      <c r="X19" s="10"/>
      <c r="Y19" s="10"/>
      <c r="Z19" s="10"/>
      <c r="AA19" s="10"/>
      <c r="AB19" s="10"/>
      <c r="AC19" s="10"/>
    </row>
    <row r="20" spans="1:29" ht="19.95" customHeight="1" x14ac:dyDescent="0.3">
      <c r="A20" s="8"/>
      <c r="B20" s="453"/>
      <c r="C20" s="453"/>
      <c r="D20" s="453"/>
      <c r="E20" s="453"/>
      <c r="F20" s="453"/>
      <c r="G20" s="453"/>
      <c r="H20" s="453"/>
      <c r="I20" s="453"/>
      <c r="J20" s="453"/>
      <c r="K20" s="453"/>
      <c r="L20" s="453"/>
      <c r="M20" s="8"/>
      <c r="N20" s="8"/>
      <c r="O20" s="8"/>
      <c r="P20" s="10"/>
      <c r="Q20" s="10"/>
      <c r="R20" s="10"/>
      <c r="S20" s="10"/>
      <c r="T20" s="10"/>
      <c r="U20" s="10"/>
      <c r="V20" s="10"/>
      <c r="W20" s="10"/>
      <c r="X20" s="10"/>
      <c r="Y20" s="10"/>
      <c r="Z20" s="10"/>
      <c r="AA20" s="10"/>
      <c r="AB20" s="10"/>
      <c r="AC20" s="10"/>
    </row>
    <row r="21" spans="1:29" ht="19.95" customHeight="1" x14ac:dyDescent="0.3">
      <c r="A21" s="8"/>
      <c r="B21" s="22" t="s">
        <v>7</v>
      </c>
      <c r="C21" s="8"/>
      <c r="D21" s="8"/>
      <c r="E21" s="8"/>
      <c r="F21" s="8"/>
      <c r="G21" s="8"/>
      <c r="H21" s="8"/>
      <c r="I21" s="8"/>
      <c r="J21" s="8"/>
      <c r="K21" s="8"/>
      <c r="L21" s="8"/>
      <c r="M21" s="8"/>
      <c r="N21" s="8"/>
      <c r="O21" s="8"/>
      <c r="P21" s="8"/>
      <c r="Q21" s="10"/>
      <c r="R21" s="10"/>
      <c r="S21" s="10"/>
      <c r="T21" s="10"/>
      <c r="U21" s="10"/>
      <c r="V21" s="10"/>
      <c r="W21" s="10"/>
      <c r="X21" s="10"/>
      <c r="Y21" s="10"/>
      <c r="Z21" s="10"/>
      <c r="AA21" s="10"/>
      <c r="AB21" s="10"/>
      <c r="AC21" s="10"/>
    </row>
    <row r="22" spans="1:29" ht="19.95" customHeight="1" x14ac:dyDescent="0.3">
      <c r="A22" s="8"/>
      <c r="B22" s="22"/>
      <c r="C22" s="8" t="s">
        <v>269</v>
      </c>
      <c r="D22" s="8"/>
      <c r="E22" s="8"/>
      <c r="F22" s="8"/>
      <c r="G22" s="8"/>
      <c r="H22" s="8"/>
      <c r="I22" s="8"/>
      <c r="J22" s="8"/>
      <c r="K22" s="8"/>
      <c r="L22" s="8"/>
      <c r="M22" s="8"/>
      <c r="N22" s="8"/>
      <c r="O22" s="26"/>
      <c r="P22" s="26"/>
      <c r="Q22" s="10"/>
      <c r="R22" s="10"/>
      <c r="S22" s="10"/>
      <c r="T22" s="10"/>
      <c r="U22" s="10"/>
      <c r="V22" s="10"/>
      <c r="W22" s="10"/>
      <c r="X22" s="10"/>
      <c r="Y22" s="10"/>
      <c r="Z22" s="10"/>
      <c r="AA22" s="10"/>
      <c r="AB22" s="10"/>
      <c r="AC22" s="10"/>
    </row>
    <row r="23" spans="1:29" ht="19.95" customHeight="1" x14ac:dyDescent="0.3">
      <c r="A23" s="8"/>
      <c r="B23" s="22"/>
      <c r="C23" s="339" t="s">
        <v>270</v>
      </c>
      <c r="D23" s="356"/>
      <c r="E23" s="356"/>
      <c r="F23" s="356"/>
      <c r="G23" s="356"/>
      <c r="H23" s="356"/>
      <c r="I23" s="356"/>
      <c r="J23" s="356"/>
      <c r="K23" s="356"/>
      <c r="L23" s="356"/>
      <c r="M23" s="356"/>
      <c r="N23" s="356"/>
      <c r="O23" s="8"/>
      <c r="P23" s="8"/>
      <c r="Q23" s="10"/>
      <c r="R23" s="10"/>
      <c r="S23" s="10"/>
      <c r="T23" s="10"/>
      <c r="U23" s="10"/>
      <c r="V23" s="10"/>
      <c r="W23" s="10"/>
      <c r="X23" s="10"/>
      <c r="Y23" s="10"/>
      <c r="Z23" s="10"/>
      <c r="AA23" s="10"/>
      <c r="AB23" s="10"/>
      <c r="AC23" s="10"/>
    </row>
    <row r="24" spans="1:29" ht="19.95" customHeight="1" x14ac:dyDescent="0.3">
      <c r="A24" s="8"/>
      <c r="B24" s="344"/>
      <c r="C24" s="454"/>
      <c r="D24" s="454"/>
      <c r="E24" s="454"/>
      <c r="F24" s="454"/>
      <c r="G24" s="344"/>
      <c r="H24" s="344"/>
      <c r="I24" s="344"/>
      <c r="J24" s="344"/>
      <c r="K24" s="344"/>
      <c r="L24" s="344"/>
      <c r="M24" s="8"/>
      <c r="N24" s="8"/>
      <c r="O24" s="8"/>
      <c r="P24" s="10"/>
      <c r="Q24" s="10"/>
      <c r="R24" s="10"/>
      <c r="S24" s="10"/>
      <c r="T24" s="10"/>
      <c r="U24" s="10"/>
      <c r="V24" s="10"/>
      <c r="W24" s="10"/>
      <c r="X24" s="10"/>
      <c r="Y24" s="10"/>
      <c r="Z24" s="10"/>
      <c r="AA24" s="10"/>
      <c r="AB24" s="10"/>
      <c r="AC24" s="10"/>
    </row>
    <row r="25" spans="1:29" ht="31.2" customHeight="1" x14ac:dyDescent="0.3">
      <c r="A25" s="8"/>
      <c r="B25" s="334" t="s">
        <v>140</v>
      </c>
      <c r="C25" s="457"/>
      <c r="D25" s="457"/>
      <c r="E25" s="457"/>
      <c r="F25" s="457"/>
      <c r="G25" s="334" t="s">
        <v>7</v>
      </c>
      <c r="H25" s="334"/>
      <c r="I25" s="334"/>
      <c r="J25" s="334"/>
      <c r="K25" s="334"/>
      <c r="L25" s="334"/>
      <c r="M25" s="8"/>
      <c r="U25" s="10"/>
      <c r="V25" s="10"/>
      <c r="W25" s="10"/>
      <c r="X25" s="10"/>
      <c r="Y25" s="10"/>
      <c r="Z25" s="10"/>
      <c r="AA25" s="10"/>
      <c r="AB25" s="10"/>
      <c r="AC25" s="10"/>
    </row>
    <row r="26" spans="1:29" ht="19.95" customHeight="1" x14ac:dyDescent="0.3">
      <c r="A26" s="8"/>
      <c r="B26" s="442"/>
      <c r="C26" s="442"/>
      <c r="D26" s="442"/>
      <c r="E26" s="442"/>
      <c r="F26" s="442"/>
      <c r="G26" s="443" t="str">
        <f>IF(B26="10-year","25-year",IF(B26="25-year","50-year",IF(B26="50-year","100-year",IF(B26="100-year","200-year",IF(ISBLANK(B26),"")))))</f>
        <v/>
      </c>
      <c r="H26" s="443"/>
      <c r="I26" s="443"/>
      <c r="J26" s="443"/>
      <c r="K26" s="443"/>
      <c r="L26" s="443"/>
      <c r="M26" s="8"/>
      <c r="U26" s="10"/>
      <c r="V26" s="10"/>
      <c r="W26" s="10"/>
      <c r="X26" s="10"/>
      <c r="Y26" s="10"/>
      <c r="Z26" s="10"/>
      <c r="AA26" s="10"/>
      <c r="AB26" s="10"/>
      <c r="AC26" s="10"/>
    </row>
    <row r="27" spans="1:29" ht="19.95" customHeight="1" x14ac:dyDescent="0.3">
      <c r="A27" s="8"/>
      <c r="B27" s="8"/>
      <c r="C27" s="8"/>
      <c r="D27" s="8"/>
      <c r="E27" s="8"/>
      <c r="F27" s="8"/>
      <c r="G27" s="8"/>
      <c r="H27" s="8"/>
      <c r="I27" s="8"/>
      <c r="J27" s="8"/>
      <c r="K27" s="8"/>
      <c r="L27" s="8"/>
      <c r="M27" s="8"/>
      <c r="N27" s="18"/>
      <c r="O27" s="66"/>
      <c r="P27" s="66"/>
      <c r="Q27" s="10"/>
      <c r="R27" s="10"/>
      <c r="S27" s="10"/>
      <c r="T27" s="10"/>
      <c r="U27" s="10"/>
      <c r="V27" s="10"/>
      <c r="W27" s="10"/>
      <c r="X27" s="10"/>
      <c r="Y27" s="10"/>
      <c r="Z27" s="10"/>
      <c r="AA27" s="10"/>
      <c r="AB27" s="10"/>
      <c r="AC27" s="10"/>
    </row>
    <row r="28" spans="1:29" ht="19.95" customHeight="1" x14ac:dyDescent="0.3">
      <c r="A28" s="8"/>
      <c r="D28" s="409" t="s">
        <v>287</v>
      </c>
      <c r="E28" s="409"/>
      <c r="F28" s="409"/>
      <c r="G28" s="409"/>
      <c r="H28" s="409"/>
      <c r="I28" s="409"/>
      <c r="J28" s="409"/>
      <c r="K28" s="409"/>
      <c r="L28" s="409"/>
      <c r="M28" s="8"/>
      <c r="N28" s="18"/>
      <c r="O28" s="66"/>
      <c r="P28" s="66"/>
      <c r="Q28" s="10"/>
      <c r="R28" s="10"/>
      <c r="S28" s="10"/>
      <c r="T28" s="10"/>
      <c r="U28" s="10"/>
      <c r="V28" s="10"/>
      <c r="W28" s="10"/>
      <c r="X28" s="10"/>
      <c r="Y28" s="10"/>
      <c r="Z28" s="10"/>
      <c r="AA28" s="10"/>
      <c r="AB28" s="10"/>
      <c r="AC28" s="10"/>
    </row>
    <row r="29" spans="1:29" ht="19.95" customHeight="1" x14ac:dyDescent="0.3">
      <c r="A29" s="8"/>
      <c r="D29" s="409"/>
      <c r="E29" s="409"/>
      <c r="F29" s="409"/>
      <c r="G29" s="409"/>
      <c r="H29" s="409"/>
      <c r="I29" s="409"/>
      <c r="J29" s="409"/>
      <c r="K29" s="409"/>
      <c r="L29" s="409"/>
      <c r="M29" s="8"/>
      <c r="N29" s="18"/>
      <c r="O29" s="66"/>
      <c r="P29" s="66"/>
      <c r="Q29" s="10"/>
      <c r="R29" s="10"/>
      <c r="S29" s="10"/>
      <c r="T29" s="10"/>
      <c r="U29" s="10"/>
      <c r="V29" s="10"/>
      <c r="W29" s="10"/>
      <c r="X29" s="10"/>
      <c r="Y29" s="10"/>
      <c r="Z29" s="10"/>
      <c r="AA29" s="10"/>
      <c r="AB29" s="10"/>
      <c r="AC29" s="10"/>
    </row>
    <row r="30" spans="1:29" ht="19.95" customHeight="1" x14ac:dyDescent="0.3">
      <c r="A30" s="8"/>
      <c r="D30" s="8"/>
      <c r="E30" s="8"/>
      <c r="F30" s="8"/>
      <c r="G30" s="458"/>
      <c r="H30" s="458"/>
      <c r="I30" s="458"/>
      <c r="J30" s="458"/>
      <c r="K30" s="458"/>
      <c r="L30" s="458"/>
      <c r="M30" s="8"/>
      <c r="N30" s="18"/>
      <c r="O30" s="66"/>
      <c r="P30" s="66"/>
      <c r="Q30" s="10"/>
      <c r="R30" s="10"/>
      <c r="S30" s="10"/>
      <c r="T30" s="10"/>
      <c r="U30" s="10"/>
      <c r="V30" s="10"/>
      <c r="W30" s="10"/>
      <c r="X30" s="10"/>
      <c r="Y30" s="10"/>
      <c r="Z30" s="10"/>
      <c r="AA30" s="10"/>
      <c r="AB30" s="10"/>
      <c r="AC30" s="10"/>
    </row>
    <row r="31" spans="1:29" ht="19.95" customHeight="1" x14ac:dyDescent="0.3">
      <c r="A31" s="8"/>
      <c r="B31" s="8"/>
      <c r="C31" s="8"/>
      <c r="D31" s="8"/>
      <c r="E31" s="8"/>
      <c r="F31" s="8"/>
      <c r="G31" s="8"/>
      <c r="H31" s="8"/>
      <c r="I31" s="8"/>
      <c r="J31" s="8"/>
      <c r="K31" s="8"/>
      <c r="L31" s="8"/>
      <c r="M31" s="8"/>
      <c r="N31" s="8"/>
      <c r="O31" s="66"/>
      <c r="P31" s="66"/>
      <c r="Q31" s="10"/>
      <c r="R31" s="10"/>
      <c r="S31" s="10"/>
      <c r="T31" s="10"/>
      <c r="U31" s="10"/>
      <c r="V31" s="10"/>
      <c r="W31" s="10"/>
      <c r="X31" s="10"/>
      <c r="Y31" s="10"/>
      <c r="Z31" s="10"/>
      <c r="AA31" s="10"/>
      <c r="AB31" s="10"/>
      <c r="AC31" s="10"/>
    </row>
    <row r="32" spans="1:29" ht="19.95" customHeight="1" x14ac:dyDescent="0.3">
      <c r="A32" s="8"/>
      <c r="B32" s="356" t="s">
        <v>15</v>
      </c>
      <c r="C32" s="356"/>
      <c r="D32" s="356"/>
      <c r="E32" s="356"/>
      <c r="F32" s="356"/>
      <c r="G32" s="356"/>
      <c r="H32" s="356"/>
      <c r="I32" s="356"/>
      <c r="J32" s="356"/>
      <c r="K32" s="356"/>
      <c r="L32" s="356"/>
      <c r="M32" s="8"/>
      <c r="N32" s="8"/>
      <c r="O32" s="66"/>
      <c r="P32" s="66"/>
      <c r="Q32" s="10"/>
      <c r="R32" s="10"/>
      <c r="S32" s="10"/>
      <c r="T32" s="10"/>
      <c r="U32" s="10"/>
      <c r="V32" s="10"/>
      <c r="W32" s="10"/>
      <c r="X32" s="10"/>
      <c r="Y32" s="10"/>
      <c r="Z32" s="10"/>
      <c r="AA32" s="10"/>
      <c r="AB32" s="10"/>
      <c r="AC32" s="10"/>
    </row>
    <row r="33" spans="1:29" ht="19.95" customHeight="1" x14ac:dyDescent="0.3">
      <c r="A33" s="8"/>
      <c r="B33" s="7"/>
      <c r="C33" s="26" t="s">
        <v>271</v>
      </c>
      <c r="D33" s="26"/>
      <c r="E33" s="26"/>
      <c r="F33" s="26"/>
      <c r="G33" s="26"/>
      <c r="H33" s="26"/>
      <c r="I33" s="26"/>
      <c r="J33" s="26"/>
      <c r="K33" s="26"/>
      <c r="L33" s="26"/>
      <c r="M33" s="26"/>
      <c r="N33" s="26"/>
      <c r="O33" s="66"/>
      <c r="P33" s="66"/>
      <c r="Q33" s="10"/>
      <c r="R33" s="10"/>
      <c r="S33" s="10"/>
      <c r="T33" s="10"/>
      <c r="U33" s="10"/>
      <c r="V33" s="10"/>
      <c r="W33" s="10"/>
      <c r="X33" s="10"/>
      <c r="Y33" s="10"/>
      <c r="Z33" s="10"/>
      <c r="AA33" s="10"/>
      <c r="AB33" s="10"/>
      <c r="AC33" s="10"/>
    </row>
    <row r="34" spans="1:29" ht="19.95" customHeight="1" x14ac:dyDescent="0.3">
      <c r="A34" s="8"/>
      <c r="B34" s="7"/>
      <c r="C34" s="339" t="s">
        <v>16</v>
      </c>
      <c r="D34" s="339"/>
      <c r="E34" s="339"/>
      <c r="F34" s="339"/>
      <c r="G34" s="339"/>
      <c r="H34" s="339"/>
      <c r="I34" s="339"/>
      <c r="J34" s="339"/>
      <c r="K34" s="339"/>
      <c r="L34" s="339"/>
      <c r="M34" s="8"/>
      <c r="N34" s="8"/>
      <c r="O34" s="66"/>
      <c r="P34" s="66"/>
      <c r="Q34" s="10"/>
      <c r="R34" s="10"/>
      <c r="S34" s="10"/>
      <c r="T34" s="10"/>
      <c r="U34" s="10"/>
      <c r="V34" s="10"/>
      <c r="W34" s="10"/>
      <c r="X34" s="10"/>
      <c r="Y34" s="10"/>
      <c r="Z34" s="10"/>
      <c r="AA34" s="10"/>
      <c r="AB34" s="10"/>
      <c r="AC34" s="10"/>
    </row>
    <row r="35" spans="1:29" ht="19.95" customHeight="1" x14ac:dyDescent="0.3">
      <c r="A35" s="8"/>
      <c r="B35" s="65"/>
      <c r="C35" s="65"/>
      <c r="D35" s="65"/>
      <c r="E35" s="65"/>
      <c r="F35" s="65"/>
      <c r="G35" s="65"/>
      <c r="H35" s="65"/>
      <c r="I35" s="65"/>
      <c r="J35" s="65"/>
      <c r="K35" s="65"/>
      <c r="L35" s="65"/>
      <c r="M35" s="8"/>
      <c r="N35" s="8"/>
      <c r="O35" s="66"/>
      <c r="P35" s="66"/>
      <c r="Q35" s="10"/>
      <c r="R35" s="10"/>
      <c r="S35" s="10"/>
      <c r="T35" s="10"/>
      <c r="U35" s="10"/>
      <c r="V35" s="10"/>
      <c r="W35" s="10"/>
      <c r="X35" s="10"/>
      <c r="Y35" s="10"/>
      <c r="Z35" s="10"/>
      <c r="AA35" s="10"/>
      <c r="AB35" s="10"/>
      <c r="AC35" s="10"/>
    </row>
    <row r="36" spans="1:29" ht="29.25" customHeight="1" x14ac:dyDescent="0.3">
      <c r="A36" s="66"/>
      <c r="B36" s="455" t="s">
        <v>162</v>
      </c>
      <c r="C36" s="455"/>
      <c r="D36" s="455"/>
      <c r="E36" s="455"/>
      <c r="F36" s="455" t="s">
        <v>163</v>
      </c>
      <c r="G36" s="455"/>
      <c r="H36" s="455"/>
      <c r="I36" s="8"/>
      <c r="J36" s="373" t="s">
        <v>131</v>
      </c>
      <c r="K36" s="341"/>
      <c r="L36" s="341"/>
      <c r="M36" s="342"/>
      <c r="N36" s="66"/>
      <c r="O36" s="66"/>
      <c r="P36" s="66"/>
      <c r="Q36" s="10"/>
      <c r="R36" s="67"/>
      <c r="S36" s="10"/>
      <c r="T36" s="10"/>
      <c r="U36" s="10"/>
      <c r="V36" s="10"/>
      <c r="W36" s="10"/>
      <c r="X36" s="10"/>
      <c r="Y36" s="10"/>
      <c r="Z36" s="10"/>
      <c r="AA36" s="10"/>
      <c r="AB36" s="10"/>
      <c r="AC36" s="10"/>
    </row>
    <row r="37" spans="1:29" ht="19.95" customHeight="1" thickBot="1" x14ac:dyDescent="0.4">
      <c r="A37" s="66"/>
      <c r="B37" s="456" t="s">
        <v>156</v>
      </c>
      <c r="C37" s="456"/>
      <c r="D37" s="456"/>
      <c r="E37" s="456"/>
      <c r="F37" s="442"/>
      <c r="G37" s="442"/>
      <c r="H37" s="442"/>
      <c r="I37" s="8"/>
      <c r="J37" s="351"/>
      <c r="K37" s="352"/>
      <c r="L37" s="352"/>
      <c r="M37" s="353"/>
      <c r="N37" s="66"/>
      <c r="O37" s="66"/>
      <c r="P37" s="68"/>
      <c r="Q37" s="69" t="s">
        <v>288</v>
      </c>
      <c r="R37" s="69"/>
      <c r="S37" s="69"/>
      <c r="T37" s="69"/>
      <c r="U37" s="69"/>
      <c r="V37" s="10"/>
      <c r="W37" s="10"/>
      <c r="X37" s="10"/>
      <c r="Y37" s="10"/>
      <c r="Z37" s="10"/>
      <c r="AA37" s="10"/>
      <c r="AB37" s="10"/>
      <c r="AC37" s="10"/>
    </row>
    <row r="38" spans="1:29" ht="19.95" customHeight="1" x14ac:dyDescent="0.3">
      <c r="A38" s="66"/>
      <c r="B38" s="456" t="s">
        <v>157</v>
      </c>
      <c r="C38" s="456"/>
      <c r="D38" s="456"/>
      <c r="E38" s="456"/>
      <c r="F38" s="442"/>
      <c r="G38" s="442"/>
      <c r="H38" s="442"/>
      <c r="I38" s="344"/>
      <c r="J38" s="344"/>
      <c r="K38" s="344"/>
      <c r="L38" s="381"/>
      <c r="M38" s="381"/>
      <c r="N38" s="66"/>
      <c r="O38" s="66"/>
      <c r="P38" s="66"/>
      <c r="Q38" s="70"/>
      <c r="R38" s="71"/>
      <c r="S38" s="71"/>
      <c r="T38" s="71"/>
      <c r="U38" s="71"/>
      <c r="V38" s="71"/>
      <c r="W38" s="71"/>
      <c r="X38" s="72"/>
      <c r="Y38" s="10"/>
      <c r="Z38" s="10"/>
      <c r="AA38" s="10"/>
      <c r="AB38" s="10"/>
      <c r="AC38" s="10"/>
    </row>
    <row r="39" spans="1:29" ht="19.95" customHeight="1" x14ac:dyDescent="0.3">
      <c r="A39" s="66"/>
      <c r="B39" s="456" t="s">
        <v>158</v>
      </c>
      <c r="C39" s="456"/>
      <c r="D39" s="456"/>
      <c r="E39" s="456"/>
      <c r="F39" s="442"/>
      <c r="G39" s="442"/>
      <c r="H39" s="442"/>
      <c r="I39" s="32"/>
      <c r="J39" s="373" t="s">
        <v>132</v>
      </c>
      <c r="K39" s="341"/>
      <c r="L39" s="341"/>
      <c r="M39" s="342"/>
      <c r="N39" s="66"/>
      <c r="O39" s="66"/>
      <c r="P39" s="66"/>
      <c r="Q39" s="73"/>
      <c r="R39" s="10"/>
      <c r="S39" s="10"/>
      <c r="T39" s="10"/>
      <c r="U39" s="10"/>
      <c r="V39" s="10"/>
      <c r="W39" s="10"/>
      <c r="X39" s="74"/>
      <c r="Y39" s="10"/>
      <c r="Z39" s="10"/>
      <c r="AA39" s="10"/>
      <c r="AB39" s="10"/>
      <c r="AC39" s="10"/>
    </row>
    <row r="40" spans="1:29" ht="19.95" customHeight="1" x14ac:dyDescent="0.3">
      <c r="A40" s="66"/>
      <c r="B40" s="456" t="s">
        <v>159</v>
      </c>
      <c r="C40" s="456"/>
      <c r="D40" s="456"/>
      <c r="E40" s="456"/>
      <c r="F40" s="442"/>
      <c r="G40" s="442"/>
      <c r="H40" s="442"/>
      <c r="I40" s="8"/>
      <c r="J40" s="351"/>
      <c r="K40" s="352"/>
      <c r="L40" s="352"/>
      <c r="M40" s="353"/>
      <c r="N40" s="66"/>
      <c r="O40" s="66"/>
      <c r="P40" s="66"/>
      <c r="Q40" s="73"/>
      <c r="R40" s="10"/>
      <c r="S40" s="10"/>
      <c r="T40" s="10"/>
      <c r="U40" s="10"/>
      <c r="V40" s="10"/>
      <c r="W40" s="10"/>
      <c r="X40" s="74"/>
      <c r="Y40" s="10"/>
      <c r="Z40" s="10"/>
      <c r="AA40" s="10"/>
      <c r="AB40" s="10"/>
      <c r="AC40" s="10"/>
    </row>
    <row r="41" spans="1:29" ht="19.95" customHeight="1" x14ac:dyDescent="0.3">
      <c r="A41" s="66"/>
      <c r="B41" s="456" t="s">
        <v>160</v>
      </c>
      <c r="C41" s="456"/>
      <c r="D41" s="456"/>
      <c r="E41" s="456"/>
      <c r="F41" s="459"/>
      <c r="G41" s="459"/>
      <c r="H41" s="459"/>
      <c r="I41" s="344"/>
      <c r="J41" s="344"/>
      <c r="K41" s="344"/>
      <c r="L41" s="381"/>
      <c r="M41" s="381"/>
      <c r="N41" s="66"/>
      <c r="O41" s="66"/>
      <c r="P41" s="66"/>
      <c r="Q41" s="73"/>
      <c r="R41" s="10"/>
      <c r="S41" s="10"/>
      <c r="T41" s="10"/>
      <c r="U41" s="10"/>
      <c r="V41" s="10"/>
      <c r="W41" s="10"/>
      <c r="X41" s="74"/>
      <c r="Y41" s="10"/>
      <c r="Z41" s="10"/>
      <c r="AA41" s="10"/>
      <c r="AB41" s="10"/>
      <c r="AC41" s="10"/>
    </row>
    <row r="42" spans="1:29" ht="19.95" customHeight="1" x14ac:dyDescent="0.3">
      <c r="A42" s="66"/>
      <c r="B42" s="456" t="s">
        <v>161</v>
      </c>
      <c r="C42" s="456"/>
      <c r="D42" s="456"/>
      <c r="E42" s="456"/>
      <c r="F42" s="442"/>
      <c r="G42" s="442"/>
      <c r="H42" s="442"/>
      <c r="I42" s="344"/>
      <c r="J42" s="344"/>
      <c r="K42" s="344"/>
      <c r="L42" s="381"/>
      <c r="M42" s="381"/>
      <c r="N42" s="66"/>
      <c r="O42" s="66"/>
      <c r="P42" s="66"/>
      <c r="Q42" s="73"/>
      <c r="R42" s="10"/>
      <c r="S42" s="10"/>
      <c r="T42" s="10"/>
      <c r="U42" s="10"/>
      <c r="V42" s="10"/>
      <c r="W42" s="10"/>
      <c r="X42" s="74"/>
      <c r="Y42" s="10"/>
      <c r="Z42" s="10"/>
      <c r="AA42" s="10"/>
      <c r="AB42" s="10"/>
      <c r="AC42" s="10"/>
    </row>
    <row r="43" spans="1:29" ht="19.95" customHeight="1" x14ac:dyDescent="0.3">
      <c r="A43" s="66"/>
      <c r="B43" s="66"/>
      <c r="C43" s="66"/>
      <c r="D43" s="66"/>
      <c r="E43" s="66"/>
      <c r="F43" s="66"/>
      <c r="G43" s="66"/>
      <c r="H43" s="66"/>
      <c r="I43" s="66"/>
      <c r="J43" s="66"/>
      <c r="K43" s="66"/>
      <c r="L43" s="66"/>
      <c r="M43" s="66"/>
      <c r="N43" s="66"/>
      <c r="O43" s="66"/>
      <c r="P43" s="66"/>
      <c r="Q43" s="73"/>
      <c r="R43" s="10"/>
      <c r="S43" s="10"/>
      <c r="T43" s="10"/>
      <c r="U43" s="10"/>
      <c r="V43" s="10"/>
      <c r="W43" s="10"/>
      <c r="X43" s="74"/>
      <c r="Y43" s="10"/>
      <c r="Z43" s="10"/>
      <c r="AA43" s="10"/>
      <c r="AB43" s="10"/>
      <c r="AC43" s="10"/>
    </row>
    <row r="44" spans="1:29" ht="19.95" customHeight="1" x14ac:dyDescent="0.35">
      <c r="A44" s="66"/>
      <c r="B44" s="68" t="s">
        <v>366</v>
      </c>
      <c r="C44" s="66"/>
      <c r="D44" s="66"/>
      <c r="E44" s="66"/>
      <c r="F44" s="66"/>
      <c r="G44" s="66"/>
      <c r="H44" s="66"/>
      <c r="I44" s="66"/>
      <c r="J44" s="66"/>
      <c r="K44" s="66"/>
      <c r="L44" s="66"/>
      <c r="M44" s="66"/>
      <c r="N44" s="66"/>
      <c r="O44" s="75"/>
      <c r="P44" s="75"/>
      <c r="Q44" s="73"/>
      <c r="R44" s="10"/>
      <c r="S44" s="10"/>
      <c r="T44" s="10"/>
      <c r="U44" s="10"/>
      <c r="V44" s="10"/>
      <c r="W44" s="10"/>
      <c r="X44" s="74"/>
      <c r="Y44" s="10"/>
      <c r="Z44" s="10"/>
      <c r="AA44" s="10"/>
      <c r="AB44" s="10"/>
      <c r="AC44" s="10"/>
    </row>
    <row r="45" spans="1:29" ht="19.95" customHeight="1" x14ac:dyDescent="0.35">
      <c r="A45" s="66"/>
      <c r="B45" s="66"/>
      <c r="C45" s="66"/>
      <c r="D45" s="66"/>
      <c r="E45" s="66"/>
      <c r="F45" s="66"/>
      <c r="G45" s="66"/>
      <c r="H45" s="66"/>
      <c r="I45" s="66"/>
      <c r="J45" s="66"/>
      <c r="K45" s="66"/>
      <c r="L45" s="66"/>
      <c r="M45" s="66"/>
      <c r="N45" s="66"/>
      <c r="O45" s="75"/>
      <c r="P45" s="66"/>
      <c r="Q45" s="73"/>
      <c r="R45" s="10"/>
      <c r="S45" s="10"/>
      <c r="T45" s="10"/>
      <c r="U45" s="10"/>
      <c r="V45" s="10"/>
      <c r="W45" s="10"/>
      <c r="X45" s="74"/>
      <c r="Y45" s="10"/>
      <c r="Z45" s="10"/>
      <c r="AA45" s="10"/>
      <c r="AB45" s="10"/>
      <c r="AC45" s="10"/>
    </row>
    <row r="46" spans="1:29" ht="19.95" customHeight="1" x14ac:dyDescent="0.35">
      <c r="A46" s="66"/>
      <c r="B46" s="66"/>
      <c r="C46" s="66"/>
      <c r="D46" s="66"/>
      <c r="E46" s="66"/>
      <c r="F46" s="66"/>
      <c r="G46" s="66"/>
      <c r="H46" s="66"/>
      <c r="I46" s="66"/>
      <c r="J46" s="66"/>
      <c r="K46" s="66"/>
      <c r="L46" s="66"/>
      <c r="M46" s="66"/>
      <c r="N46" s="66"/>
      <c r="O46" s="75"/>
      <c r="P46" s="66"/>
      <c r="Q46" s="73"/>
      <c r="R46" s="10"/>
      <c r="S46" s="10"/>
      <c r="T46" s="10"/>
      <c r="U46" s="10"/>
      <c r="V46" s="10"/>
      <c r="W46" s="10"/>
      <c r="X46" s="74"/>
      <c r="Y46" s="10"/>
      <c r="Z46" s="10"/>
      <c r="AA46" s="10"/>
      <c r="AB46" s="10"/>
      <c r="AC46" s="10"/>
    </row>
    <row r="47" spans="1:29" ht="19.95" customHeight="1" x14ac:dyDescent="0.3">
      <c r="A47" s="66"/>
      <c r="B47" s="66"/>
      <c r="C47" s="66"/>
      <c r="D47" s="66"/>
      <c r="E47" s="66"/>
      <c r="F47" s="66"/>
      <c r="G47" s="66"/>
      <c r="H47" s="66"/>
      <c r="I47" s="66"/>
      <c r="J47" s="66"/>
      <c r="K47" s="66"/>
      <c r="L47" s="66"/>
      <c r="M47" s="66"/>
      <c r="N47" s="66"/>
      <c r="O47" s="66"/>
      <c r="P47" s="66"/>
      <c r="Q47" s="73"/>
      <c r="R47" s="10"/>
      <c r="S47" s="10"/>
      <c r="T47" s="10"/>
      <c r="U47" s="10"/>
      <c r="V47" s="10"/>
      <c r="W47" s="10"/>
      <c r="X47" s="74"/>
      <c r="Y47" s="10"/>
      <c r="Z47" s="10"/>
      <c r="AA47" s="10"/>
      <c r="AB47" s="10"/>
      <c r="AC47" s="10"/>
    </row>
    <row r="48" spans="1:29" ht="19.95" customHeight="1" x14ac:dyDescent="0.3">
      <c r="A48" s="66"/>
      <c r="B48" s="7" t="s">
        <v>104</v>
      </c>
      <c r="C48" s="26" t="s">
        <v>105</v>
      </c>
      <c r="D48" s="339" t="s">
        <v>106</v>
      </c>
      <c r="E48" s="339"/>
      <c r="F48" s="339"/>
      <c r="G48" s="339"/>
      <c r="H48" s="339"/>
      <c r="I48" s="339"/>
      <c r="J48" s="339"/>
      <c r="K48" s="339"/>
      <c r="L48" s="339"/>
      <c r="M48" s="76"/>
      <c r="N48" s="66"/>
      <c r="O48" s="66"/>
      <c r="P48" s="66"/>
      <c r="Q48" s="73"/>
      <c r="R48" s="10"/>
      <c r="S48" s="10"/>
      <c r="T48" s="10"/>
      <c r="U48" s="10"/>
      <c r="V48" s="10"/>
      <c r="W48" s="10"/>
      <c r="X48" s="74"/>
      <c r="Y48" s="10"/>
      <c r="Z48" s="10"/>
      <c r="AA48" s="10"/>
      <c r="AB48" s="10"/>
      <c r="AC48" s="10"/>
    </row>
    <row r="49" spans="1:30" ht="19.95" customHeight="1" x14ac:dyDescent="0.3">
      <c r="A49" s="66"/>
      <c r="B49" s="7" t="s">
        <v>35</v>
      </c>
      <c r="C49" s="26" t="s">
        <v>105</v>
      </c>
      <c r="D49" s="339" t="s">
        <v>146</v>
      </c>
      <c r="E49" s="339"/>
      <c r="F49" s="339"/>
      <c r="G49" s="339"/>
      <c r="H49" s="339"/>
      <c r="I49" s="339"/>
      <c r="J49" s="339"/>
      <c r="K49" s="339"/>
      <c r="L49" s="339"/>
      <c r="M49" s="339"/>
      <c r="N49" s="66"/>
      <c r="O49" s="66"/>
      <c r="P49" s="66"/>
      <c r="Q49" s="73"/>
      <c r="R49" s="10"/>
      <c r="S49" s="10"/>
      <c r="T49" s="10"/>
      <c r="U49" s="10"/>
      <c r="V49" s="10"/>
      <c r="W49" s="10"/>
      <c r="X49" s="74"/>
      <c r="Y49" s="10"/>
      <c r="Z49" s="10"/>
      <c r="AA49" s="10"/>
      <c r="AB49" s="10"/>
      <c r="AC49" s="10"/>
    </row>
    <row r="50" spans="1:30" ht="19.95" customHeight="1" x14ac:dyDescent="0.35">
      <c r="A50" s="66"/>
      <c r="B50" s="77" t="s">
        <v>107</v>
      </c>
      <c r="C50" s="26" t="s">
        <v>105</v>
      </c>
      <c r="D50" s="26" t="s">
        <v>154</v>
      </c>
      <c r="E50" s="24"/>
      <c r="F50" s="24"/>
      <c r="G50" s="24"/>
      <c r="H50" s="24"/>
      <c r="I50" s="24"/>
      <c r="J50" s="24"/>
      <c r="K50" s="24"/>
      <c r="L50" s="24"/>
      <c r="M50" s="24"/>
      <c r="N50" s="75"/>
      <c r="O50" s="66"/>
      <c r="P50" s="66"/>
      <c r="Q50" s="73"/>
      <c r="R50" s="10"/>
      <c r="S50" s="10"/>
      <c r="T50" s="10"/>
      <c r="U50" s="10"/>
      <c r="V50" s="10"/>
      <c r="W50" s="10"/>
      <c r="X50" s="74"/>
      <c r="Y50" s="10"/>
      <c r="Z50" s="10"/>
      <c r="AA50" s="10"/>
      <c r="AB50" s="10"/>
      <c r="AC50" s="10"/>
    </row>
    <row r="51" spans="1:30" ht="19.95" customHeight="1" x14ac:dyDescent="0.3">
      <c r="A51" s="66"/>
      <c r="B51" s="77" t="s">
        <v>108</v>
      </c>
      <c r="C51" s="26" t="s">
        <v>105</v>
      </c>
      <c r="D51" s="409" t="s">
        <v>147</v>
      </c>
      <c r="E51" s="409"/>
      <c r="F51" s="409"/>
      <c r="G51" s="409"/>
      <c r="H51" s="409"/>
      <c r="I51" s="409"/>
      <c r="J51" s="409"/>
      <c r="K51" s="409"/>
      <c r="L51" s="409"/>
      <c r="M51" s="409"/>
      <c r="N51" s="25"/>
      <c r="O51" s="66"/>
      <c r="P51" s="66"/>
      <c r="Q51" s="73"/>
      <c r="R51" s="10"/>
      <c r="S51" s="10"/>
      <c r="T51" s="10"/>
      <c r="U51" s="10"/>
      <c r="V51" s="10"/>
      <c r="W51" s="10"/>
      <c r="X51" s="74"/>
      <c r="Y51" s="10"/>
      <c r="Z51" s="10"/>
      <c r="AA51" s="10"/>
      <c r="AB51" s="10"/>
      <c r="AC51" s="10"/>
    </row>
    <row r="52" spans="1:30" ht="19.95" customHeight="1" x14ac:dyDescent="0.35">
      <c r="A52" s="66"/>
      <c r="B52" s="66"/>
      <c r="C52" s="13"/>
      <c r="D52" s="409"/>
      <c r="E52" s="409"/>
      <c r="F52" s="409"/>
      <c r="G52" s="409"/>
      <c r="H52" s="409"/>
      <c r="I52" s="409"/>
      <c r="J52" s="409"/>
      <c r="K52" s="409"/>
      <c r="L52" s="409"/>
      <c r="M52" s="409"/>
      <c r="N52" s="25"/>
      <c r="O52" s="66"/>
      <c r="P52" s="66"/>
      <c r="Q52" s="73"/>
      <c r="R52" s="10"/>
      <c r="S52" s="10"/>
      <c r="T52" s="10"/>
      <c r="U52" s="10"/>
      <c r="V52" s="10"/>
      <c r="W52" s="10"/>
      <c r="X52" s="74"/>
      <c r="Y52" s="10"/>
      <c r="Z52" s="10"/>
      <c r="AA52" s="10"/>
      <c r="AB52" s="10"/>
      <c r="AC52" s="10"/>
    </row>
    <row r="53" spans="1:30" ht="19.95" customHeight="1" x14ac:dyDescent="0.35">
      <c r="A53" s="66"/>
      <c r="B53" s="66"/>
      <c r="C53" s="78"/>
      <c r="D53" s="78"/>
      <c r="E53" s="78"/>
      <c r="F53" s="78"/>
      <c r="G53" s="78"/>
      <c r="H53" s="78"/>
      <c r="I53" s="78"/>
      <c r="J53" s="78"/>
      <c r="K53" s="78"/>
      <c r="L53" s="78"/>
      <c r="M53" s="78"/>
      <c r="N53" s="66"/>
      <c r="O53" s="66"/>
      <c r="P53" s="66"/>
      <c r="Q53" s="73"/>
      <c r="R53" s="10"/>
      <c r="S53" s="10"/>
      <c r="T53" s="10"/>
      <c r="U53" s="10"/>
      <c r="V53" s="10"/>
      <c r="W53" s="10"/>
      <c r="X53" s="74"/>
      <c r="Y53" s="10"/>
      <c r="Z53" s="10"/>
      <c r="AA53" s="10"/>
      <c r="AB53" s="10"/>
      <c r="AC53" s="10"/>
    </row>
    <row r="54" spans="1:30" ht="50.25" customHeight="1" x14ac:dyDescent="0.45">
      <c r="A54" s="66"/>
      <c r="B54" s="66"/>
      <c r="C54" s="455" t="s">
        <v>283</v>
      </c>
      <c r="D54" s="455"/>
      <c r="E54" s="79" t="s">
        <v>35</v>
      </c>
      <c r="F54" s="80" t="s">
        <v>109</v>
      </c>
      <c r="G54" s="79" t="s">
        <v>144</v>
      </c>
      <c r="H54" s="81" t="s">
        <v>145</v>
      </c>
      <c r="I54" s="82" t="s">
        <v>143</v>
      </c>
      <c r="J54" s="79" t="s">
        <v>104</v>
      </c>
      <c r="K54" s="13"/>
      <c r="L54" s="13"/>
      <c r="M54" s="12"/>
      <c r="N54" s="13"/>
      <c r="O54" s="66"/>
      <c r="P54" s="66"/>
      <c r="Q54" s="73"/>
      <c r="R54" s="10"/>
      <c r="S54" s="10"/>
      <c r="T54" s="10"/>
      <c r="U54" s="10"/>
      <c r="V54" s="10"/>
      <c r="W54" s="10"/>
      <c r="X54" s="74"/>
      <c r="Y54" s="10"/>
      <c r="Z54" s="10"/>
      <c r="AA54" s="10"/>
      <c r="AB54" s="10"/>
      <c r="AC54" s="10"/>
      <c r="AD54" s="10"/>
    </row>
    <row r="55" spans="1:30" ht="19.95" customHeight="1" x14ac:dyDescent="0.35">
      <c r="A55" s="66"/>
      <c r="B55" s="66"/>
      <c r="C55" s="407" t="s">
        <v>26</v>
      </c>
      <c r="D55" s="407"/>
      <c r="E55" s="121"/>
      <c r="F55" s="121"/>
      <c r="G55" s="121"/>
      <c r="H55" s="121"/>
      <c r="I55" s="129">
        <f>F55-(G55-H55)</f>
        <v>0</v>
      </c>
      <c r="J55" s="180" t="str">
        <f>IF(ISERROR(E55*((I55/F55)^(8/7))),"",E55*((I55/F55)^(8/7)))</f>
        <v/>
      </c>
      <c r="K55" s="13"/>
      <c r="L55" s="13"/>
      <c r="M55" s="13"/>
      <c r="N55" s="13"/>
      <c r="O55" s="66"/>
      <c r="P55" s="66"/>
      <c r="Q55" s="73"/>
      <c r="R55" s="10"/>
      <c r="S55" s="10"/>
      <c r="T55" s="10"/>
      <c r="U55" s="10"/>
      <c r="V55" s="10"/>
      <c r="W55" s="10"/>
      <c r="X55" s="74"/>
      <c r="Y55" s="10"/>
      <c r="Z55" s="10"/>
      <c r="AA55" s="10"/>
      <c r="AB55" s="10"/>
      <c r="AC55" s="10"/>
      <c r="AD55" s="10"/>
    </row>
    <row r="56" spans="1:30" ht="19.95" customHeight="1" x14ac:dyDescent="0.35">
      <c r="A56" s="66"/>
      <c r="B56" s="66"/>
      <c r="C56" s="407" t="s">
        <v>27</v>
      </c>
      <c r="D56" s="407"/>
      <c r="E56" s="121"/>
      <c r="F56" s="121"/>
      <c r="G56" s="121"/>
      <c r="H56" s="121"/>
      <c r="I56" s="129">
        <f>F56-(G56-H56)</f>
        <v>0</v>
      </c>
      <c r="J56" s="180" t="str">
        <f t="shared" ref="J56:J57" si="0">IF(ISERROR(E56*((I56/F56)^(8/7))),"",E56*((I56/F56)^(8/7)))</f>
        <v/>
      </c>
      <c r="K56" s="13"/>
      <c r="L56" s="13"/>
      <c r="M56" s="13"/>
      <c r="N56" s="13"/>
      <c r="O56" s="66"/>
      <c r="P56" s="66"/>
      <c r="Q56" s="73"/>
      <c r="R56" s="10"/>
      <c r="S56" s="10"/>
      <c r="T56" s="10"/>
      <c r="U56" s="10"/>
      <c r="V56" s="10"/>
      <c r="W56" s="10"/>
      <c r="X56" s="74"/>
      <c r="Y56" s="10"/>
      <c r="Z56" s="10"/>
      <c r="AA56" s="10"/>
      <c r="AB56" s="10"/>
      <c r="AC56" s="10"/>
      <c r="AD56" s="10"/>
    </row>
    <row r="57" spans="1:30" ht="19.95" customHeight="1" thickBot="1" x14ac:dyDescent="0.4">
      <c r="A57" s="66"/>
      <c r="B57" s="66"/>
      <c r="C57" s="407" t="s">
        <v>28</v>
      </c>
      <c r="D57" s="407"/>
      <c r="E57" s="121"/>
      <c r="F57" s="121"/>
      <c r="G57" s="121"/>
      <c r="H57" s="121"/>
      <c r="I57" s="129">
        <f>F57-(G57-H57)</f>
        <v>0</v>
      </c>
      <c r="J57" s="180" t="str">
        <f t="shared" si="0"/>
        <v/>
      </c>
      <c r="K57" s="13"/>
      <c r="L57" s="13"/>
      <c r="M57" s="13"/>
      <c r="N57" s="13"/>
      <c r="O57" s="66"/>
      <c r="P57" s="66"/>
      <c r="Q57" s="83"/>
      <c r="R57" s="84"/>
      <c r="S57" s="84"/>
      <c r="T57" s="84"/>
      <c r="U57" s="84"/>
      <c r="V57" s="84"/>
      <c r="W57" s="84"/>
      <c r="X57" s="85"/>
      <c r="Y57" s="10"/>
      <c r="Z57" s="10"/>
      <c r="AA57" s="10"/>
      <c r="AB57" s="10"/>
      <c r="AC57" s="10"/>
      <c r="AD57" s="10"/>
    </row>
    <row r="58" spans="1:30" ht="19.95" customHeight="1" x14ac:dyDescent="0.3">
      <c r="A58" s="66"/>
      <c r="B58" s="66"/>
      <c r="C58" s="66"/>
      <c r="D58" s="66"/>
      <c r="E58" s="66"/>
      <c r="F58" s="66"/>
      <c r="G58" s="66"/>
      <c r="H58" s="66"/>
      <c r="I58" s="66"/>
      <c r="J58" s="66"/>
      <c r="K58" s="66"/>
      <c r="L58" s="66"/>
      <c r="M58" s="66"/>
      <c r="N58" s="66"/>
      <c r="O58" s="66"/>
      <c r="P58" s="66"/>
      <c r="Q58" s="332" t="s">
        <v>339</v>
      </c>
      <c r="R58" s="332"/>
      <c r="S58" s="332"/>
      <c r="T58" s="332"/>
      <c r="U58" s="332"/>
      <c r="V58" s="332"/>
      <c r="W58" s="332"/>
      <c r="Y58" s="10"/>
      <c r="Z58" s="10"/>
      <c r="AA58" s="10"/>
      <c r="AB58" s="10"/>
      <c r="AC58" s="10"/>
    </row>
    <row r="59" spans="1:30" ht="19.95" customHeight="1" x14ac:dyDescent="0.3">
      <c r="A59" s="66"/>
      <c r="B59" s="66"/>
      <c r="C59" s="66"/>
      <c r="D59" s="66"/>
      <c r="E59" s="66"/>
      <c r="F59" s="66"/>
      <c r="G59" s="66"/>
      <c r="H59" s="66"/>
      <c r="I59" s="66"/>
      <c r="J59" s="66"/>
      <c r="K59" s="66"/>
      <c r="L59" s="66"/>
      <c r="M59" s="66"/>
      <c r="N59" s="66"/>
      <c r="O59" s="66"/>
      <c r="P59" s="66"/>
      <c r="Y59" s="10"/>
      <c r="Z59" s="10"/>
      <c r="AA59" s="10"/>
      <c r="AB59" s="10"/>
      <c r="AC59" s="10"/>
    </row>
    <row r="60" spans="1:30" ht="19.95" customHeight="1" x14ac:dyDescent="0.35">
      <c r="A60" s="66"/>
      <c r="B60" s="68" t="s">
        <v>367</v>
      </c>
      <c r="C60" s="66"/>
      <c r="D60" s="66"/>
      <c r="E60" s="66"/>
      <c r="F60" s="66"/>
      <c r="G60" s="66"/>
      <c r="H60" s="66"/>
      <c r="I60" s="66"/>
      <c r="J60" s="66"/>
      <c r="K60" s="66"/>
      <c r="L60" s="66"/>
      <c r="M60" s="66"/>
      <c r="N60" s="66"/>
      <c r="O60" s="66"/>
      <c r="P60" s="66"/>
      <c r="Y60" s="10"/>
      <c r="Z60" s="10"/>
      <c r="AA60" s="10"/>
      <c r="AB60" s="10"/>
      <c r="AC60" s="10"/>
    </row>
    <row r="61" spans="1:30" ht="19.95" customHeight="1" x14ac:dyDescent="0.3">
      <c r="A61" s="66"/>
      <c r="B61" s="66"/>
      <c r="C61" s="66"/>
      <c r="D61" s="66"/>
      <c r="E61" s="66"/>
      <c r="F61" s="66"/>
      <c r="G61" s="66"/>
      <c r="H61" s="66"/>
      <c r="I61" s="66"/>
      <c r="J61" s="66"/>
      <c r="K61" s="66"/>
      <c r="L61" s="66"/>
      <c r="M61" s="66"/>
      <c r="N61" s="66"/>
      <c r="O61" s="66"/>
      <c r="P61" s="66"/>
      <c r="Y61" s="10"/>
      <c r="Z61" s="10"/>
      <c r="AA61" s="10"/>
      <c r="AB61" s="10"/>
      <c r="AC61" s="10"/>
    </row>
    <row r="62" spans="1:30" ht="19.95" customHeight="1" x14ac:dyDescent="0.3">
      <c r="A62" s="66"/>
      <c r="B62" s="7"/>
      <c r="C62" s="8"/>
      <c r="D62" s="8"/>
      <c r="E62" s="8"/>
      <c r="F62" s="8"/>
      <c r="G62" s="8"/>
      <c r="H62" s="8"/>
      <c r="I62" s="8"/>
      <c r="J62" s="8"/>
      <c r="K62" s="8"/>
      <c r="L62" s="8"/>
      <c r="M62" s="66"/>
      <c r="N62" s="66"/>
      <c r="O62" s="66"/>
      <c r="P62" s="66"/>
      <c r="Q62" s="10"/>
      <c r="R62" s="10"/>
      <c r="S62" s="10"/>
      <c r="T62" s="10"/>
      <c r="U62" s="10"/>
      <c r="V62" s="10"/>
      <c r="W62" s="10"/>
      <c r="X62" s="10"/>
      <c r="Y62" s="10"/>
      <c r="Z62" s="10"/>
      <c r="AA62" s="10"/>
      <c r="AB62" s="10"/>
      <c r="AC62" s="10"/>
    </row>
    <row r="63" spans="1:30" ht="19.95" customHeight="1" x14ac:dyDescent="0.3">
      <c r="A63" s="66"/>
      <c r="B63" s="7"/>
      <c r="C63" s="8"/>
      <c r="D63" s="8"/>
      <c r="E63" s="8"/>
      <c r="F63" s="8"/>
      <c r="G63" s="8"/>
      <c r="H63" s="8"/>
      <c r="I63" s="8"/>
      <c r="J63" s="8"/>
      <c r="K63" s="8"/>
      <c r="L63" s="8"/>
      <c r="M63" s="66"/>
      <c r="N63" s="66"/>
      <c r="O63" s="66"/>
      <c r="P63" s="66"/>
      <c r="Q63" s="10"/>
      <c r="R63" s="10"/>
      <c r="S63" s="10"/>
      <c r="T63" s="10"/>
      <c r="U63" s="10"/>
      <c r="V63" s="10"/>
      <c r="W63" s="10"/>
      <c r="X63" s="10"/>
      <c r="Y63" s="10"/>
      <c r="Z63" s="10"/>
      <c r="AA63" s="10"/>
      <c r="AB63" s="10"/>
      <c r="AC63" s="10"/>
    </row>
    <row r="64" spans="1:30" ht="19.95" customHeight="1" thickBot="1" x14ac:dyDescent="0.35">
      <c r="A64" s="66"/>
      <c r="B64" s="7" t="s">
        <v>108</v>
      </c>
      <c r="C64" s="8" t="s">
        <v>20</v>
      </c>
      <c r="D64" s="409" t="s">
        <v>148</v>
      </c>
      <c r="E64" s="409"/>
      <c r="F64" s="409"/>
      <c r="G64" s="409"/>
      <c r="H64" s="409"/>
      <c r="I64" s="409"/>
      <c r="J64" s="409"/>
      <c r="K64" s="409"/>
      <c r="L64" s="409"/>
      <c r="M64" s="409"/>
      <c r="N64" s="25"/>
      <c r="O64" s="66"/>
      <c r="P64" s="66"/>
      <c r="Q64" s="356" t="s">
        <v>110</v>
      </c>
      <c r="R64" s="356"/>
      <c r="S64" s="356"/>
      <c r="T64" s="356"/>
      <c r="U64" s="356"/>
      <c r="V64" s="356"/>
      <c r="W64" s="356"/>
      <c r="X64" s="356"/>
      <c r="Y64" s="10"/>
      <c r="Z64" s="10"/>
      <c r="AA64" s="10"/>
      <c r="AB64" s="10"/>
      <c r="AC64" s="10"/>
    </row>
    <row r="65" spans="1:29" ht="19.95" customHeight="1" thickBot="1" x14ac:dyDescent="0.35">
      <c r="A65" s="66"/>
      <c r="B65" s="7"/>
      <c r="C65" s="8"/>
      <c r="D65" s="409"/>
      <c r="E65" s="409"/>
      <c r="F65" s="409"/>
      <c r="G65" s="409"/>
      <c r="H65" s="409"/>
      <c r="I65" s="409"/>
      <c r="J65" s="409"/>
      <c r="K65" s="409"/>
      <c r="L65" s="409"/>
      <c r="M65" s="409"/>
      <c r="N65" s="25"/>
      <c r="O65" s="66"/>
      <c r="P65" s="66"/>
      <c r="Q65" s="460" t="s">
        <v>273</v>
      </c>
      <c r="R65" s="461"/>
      <c r="S65" s="64" t="s">
        <v>272</v>
      </c>
      <c r="T65" s="461" t="s">
        <v>45</v>
      </c>
      <c r="U65" s="461"/>
      <c r="V65" s="461"/>
      <c r="W65" s="461"/>
      <c r="X65" s="462"/>
      <c r="Y65" s="10"/>
      <c r="Z65" s="10"/>
      <c r="AA65" s="10"/>
      <c r="AB65" s="10"/>
      <c r="AC65" s="10"/>
    </row>
    <row r="66" spans="1:29" ht="19.95" customHeight="1" x14ac:dyDescent="0.3">
      <c r="A66" s="66"/>
      <c r="B66" s="7" t="s">
        <v>34</v>
      </c>
      <c r="C66" s="8" t="s">
        <v>20</v>
      </c>
      <c r="D66" s="8" t="s">
        <v>149</v>
      </c>
      <c r="E66" s="8"/>
      <c r="F66" s="8"/>
      <c r="G66" s="8"/>
      <c r="H66" s="8"/>
      <c r="I66" s="8"/>
      <c r="J66" s="8"/>
      <c r="K66" s="8"/>
      <c r="L66" s="8"/>
      <c r="M66" s="76"/>
      <c r="N66" s="76"/>
      <c r="O66" s="66"/>
      <c r="P66" s="66"/>
      <c r="Q66" s="401" t="s">
        <v>46</v>
      </c>
      <c r="R66" s="402"/>
      <c r="S66" s="52">
        <v>0.59</v>
      </c>
      <c r="T66" s="403" t="s">
        <v>47</v>
      </c>
      <c r="U66" s="403"/>
      <c r="V66" s="403"/>
      <c r="W66" s="403"/>
      <c r="X66" s="404"/>
      <c r="Y66" s="10"/>
      <c r="Z66" s="10"/>
      <c r="AA66" s="10"/>
      <c r="AB66" s="10"/>
      <c r="AC66" s="10"/>
    </row>
    <row r="67" spans="1:29" ht="19.95" customHeight="1" x14ac:dyDescent="0.3">
      <c r="A67" s="66"/>
      <c r="B67" s="7" t="s">
        <v>104</v>
      </c>
      <c r="C67" s="8" t="s">
        <v>20</v>
      </c>
      <c r="D67" s="8" t="s">
        <v>151</v>
      </c>
      <c r="E67" s="8"/>
      <c r="F67" s="8"/>
      <c r="G67" s="8"/>
      <c r="H67" s="8"/>
      <c r="I67" s="8"/>
      <c r="J67" s="8"/>
      <c r="K67" s="8"/>
      <c r="L67" s="8"/>
      <c r="M67" s="76"/>
      <c r="N67" s="76"/>
      <c r="O67" s="66"/>
      <c r="P67" s="66"/>
      <c r="Q67" s="333" t="s">
        <v>48</v>
      </c>
      <c r="R67" s="390"/>
      <c r="S67" s="23">
        <v>0.65</v>
      </c>
      <c r="T67" s="334" t="s">
        <v>49</v>
      </c>
      <c r="U67" s="334"/>
      <c r="V67" s="334"/>
      <c r="W67" s="334"/>
      <c r="X67" s="391"/>
      <c r="Y67" s="10"/>
      <c r="Z67" s="10"/>
      <c r="AA67" s="10"/>
      <c r="AB67" s="10"/>
      <c r="AC67" s="10"/>
    </row>
    <row r="68" spans="1:29" ht="19.95" customHeight="1" thickBot="1" x14ac:dyDescent="0.35">
      <c r="A68" s="66"/>
      <c r="B68" s="7" t="s">
        <v>36</v>
      </c>
      <c r="C68" s="8" t="s">
        <v>20</v>
      </c>
      <c r="D68" s="8" t="s">
        <v>392</v>
      </c>
      <c r="E68" s="8"/>
      <c r="F68" s="8"/>
      <c r="G68" s="8"/>
      <c r="H68" s="8"/>
      <c r="I68" s="8"/>
      <c r="J68" s="8"/>
      <c r="K68" s="8"/>
      <c r="L68" s="8"/>
      <c r="M68" s="76"/>
      <c r="N68" s="76"/>
      <c r="O68" s="66"/>
      <c r="P68" s="66"/>
      <c r="Q68" s="335" t="s">
        <v>50</v>
      </c>
      <c r="R68" s="392"/>
      <c r="S68" s="54">
        <v>0.69</v>
      </c>
      <c r="T68" s="336" t="s">
        <v>51</v>
      </c>
      <c r="U68" s="336"/>
      <c r="V68" s="336"/>
      <c r="W68" s="336"/>
      <c r="X68" s="393"/>
      <c r="Y68" s="10"/>
      <c r="Z68" s="10"/>
      <c r="AA68" s="10"/>
      <c r="AB68" s="10"/>
      <c r="AC68" s="10"/>
    </row>
    <row r="69" spans="1:29" ht="19.95" customHeight="1" x14ac:dyDescent="0.3">
      <c r="A69" s="66"/>
      <c r="B69" s="7" t="s">
        <v>71</v>
      </c>
      <c r="C69" s="8" t="s">
        <v>105</v>
      </c>
      <c r="D69" s="8" t="s">
        <v>314</v>
      </c>
      <c r="E69" s="8"/>
      <c r="F69" s="8"/>
      <c r="G69" s="8"/>
      <c r="H69" s="8"/>
      <c r="I69" s="8"/>
      <c r="J69" s="8"/>
      <c r="K69" s="8"/>
      <c r="L69" s="8"/>
      <c r="M69" s="76"/>
      <c r="N69" s="76"/>
      <c r="O69" s="66"/>
      <c r="P69" s="66"/>
      <c r="Q69" s="332" t="s">
        <v>340</v>
      </c>
      <c r="R69" s="332"/>
      <c r="S69" s="332"/>
      <c r="T69" s="332"/>
      <c r="U69" s="332"/>
      <c r="V69" s="332"/>
      <c r="W69" s="332"/>
      <c r="X69" s="332"/>
      <c r="Y69" s="10"/>
      <c r="Z69" s="10"/>
      <c r="AA69" s="10"/>
      <c r="AB69" s="10"/>
      <c r="AC69" s="10"/>
    </row>
    <row r="70" spans="1:29" ht="19.95" customHeight="1" x14ac:dyDescent="0.3">
      <c r="A70" s="66"/>
      <c r="B70" s="7" t="s">
        <v>37</v>
      </c>
      <c r="C70" s="8" t="s">
        <v>20</v>
      </c>
      <c r="D70" s="8" t="s">
        <v>176</v>
      </c>
      <c r="E70" s="8"/>
      <c r="F70" s="8"/>
      <c r="G70" s="8"/>
      <c r="H70" s="8"/>
      <c r="I70" s="8"/>
      <c r="J70" s="8"/>
      <c r="K70" s="8"/>
      <c r="L70" s="8"/>
      <c r="M70" s="76"/>
      <c r="N70" s="76"/>
      <c r="O70" s="66"/>
      <c r="P70" s="66"/>
      <c r="Q70" s="339"/>
      <c r="R70" s="339"/>
      <c r="S70" s="339"/>
      <c r="T70" s="339"/>
      <c r="U70" s="339"/>
      <c r="V70" s="339"/>
      <c r="W70" s="339"/>
      <c r="X70" s="339"/>
      <c r="Y70" s="10"/>
      <c r="Z70" s="10"/>
      <c r="AA70" s="10"/>
      <c r="AB70" s="10"/>
      <c r="AC70" s="10"/>
    </row>
    <row r="71" spans="1:29" ht="19.95" customHeight="1" x14ac:dyDescent="0.3">
      <c r="A71" s="66"/>
      <c r="B71" s="7" t="s">
        <v>396</v>
      </c>
      <c r="C71" s="8" t="s">
        <v>20</v>
      </c>
      <c r="D71" s="8" t="s">
        <v>399</v>
      </c>
      <c r="E71" s="8"/>
      <c r="F71" s="8"/>
      <c r="G71" s="8"/>
      <c r="H71" s="8"/>
      <c r="I71" s="8"/>
      <c r="J71" s="8"/>
      <c r="K71" s="8"/>
      <c r="L71" s="8"/>
      <c r="M71" s="76"/>
      <c r="N71" s="76"/>
      <c r="O71" s="66"/>
      <c r="P71" s="66"/>
      <c r="Q71" s="339" t="s">
        <v>170</v>
      </c>
      <c r="R71" s="339"/>
      <c r="S71" s="339"/>
      <c r="T71" s="339"/>
      <c r="U71" s="339"/>
      <c r="V71" s="339"/>
      <c r="W71" s="339"/>
      <c r="X71" s="339"/>
      <c r="Y71" s="10"/>
      <c r="Z71" s="10"/>
      <c r="AA71" s="10"/>
      <c r="AB71" s="10"/>
      <c r="AC71" s="10"/>
    </row>
    <row r="72" spans="1:29" ht="19.95" customHeight="1" x14ac:dyDescent="0.3">
      <c r="A72" s="66"/>
      <c r="B72" s="7" t="s">
        <v>38</v>
      </c>
      <c r="C72" s="8" t="s">
        <v>20</v>
      </c>
      <c r="D72" s="8" t="s">
        <v>355</v>
      </c>
      <c r="E72" s="8"/>
      <c r="F72" s="8"/>
      <c r="G72" s="8"/>
      <c r="H72" s="8"/>
      <c r="I72" s="8"/>
      <c r="J72" s="8"/>
      <c r="K72" s="8"/>
      <c r="L72" s="8"/>
      <c r="M72" s="76"/>
      <c r="N72" s="76"/>
      <c r="O72" s="66"/>
      <c r="P72" s="66"/>
      <c r="Q72" s="339" t="s">
        <v>171</v>
      </c>
      <c r="R72" s="339"/>
      <c r="S72" s="339"/>
      <c r="T72" s="339"/>
      <c r="U72" s="339"/>
      <c r="V72" s="339"/>
      <c r="W72" s="339"/>
      <c r="X72" s="339"/>
      <c r="Y72" s="10"/>
      <c r="Z72" s="10"/>
      <c r="AA72" s="10"/>
      <c r="AB72" s="10"/>
      <c r="AC72" s="10"/>
    </row>
    <row r="73" spans="1:29" ht="19.95" customHeight="1" x14ac:dyDescent="0.3">
      <c r="A73" s="66"/>
      <c r="B73" s="7" t="s">
        <v>39</v>
      </c>
      <c r="C73" s="8" t="s">
        <v>20</v>
      </c>
      <c r="D73" s="8" t="s">
        <v>111</v>
      </c>
      <c r="E73" s="8"/>
      <c r="F73" s="8"/>
      <c r="G73" s="8"/>
      <c r="H73" s="8"/>
      <c r="I73" s="8"/>
      <c r="J73" s="8"/>
      <c r="K73" s="8"/>
      <c r="L73" s="8"/>
      <c r="M73" s="76"/>
      <c r="N73" s="76"/>
      <c r="O73" s="66"/>
      <c r="P73" s="66"/>
      <c r="Q73" s="10"/>
      <c r="R73" s="10"/>
      <c r="S73" s="10"/>
      <c r="T73" s="10"/>
      <c r="U73" s="10"/>
      <c r="V73" s="10"/>
      <c r="W73" s="10"/>
      <c r="X73" s="10"/>
      <c r="Y73" s="10"/>
      <c r="Z73" s="10"/>
      <c r="AA73" s="10"/>
      <c r="AB73" s="10"/>
      <c r="AC73" s="10"/>
    </row>
    <row r="74" spans="1:29" ht="19.95" customHeight="1" x14ac:dyDescent="0.3">
      <c r="A74" s="66"/>
      <c r="B74" s="7" t="s">
        <v>41</v>
      </c>
      <c r="C74" s="8" t="s">
        <v>20</v>
      </c>
      <c r="D74" s="8" t="s">
        <v>152</v>
      </c>
      <c r="E74" s="8"/>
      <c r="F74" s="8"/>
      <c r="G74" s="8"/>
      <c r="H74" s="8"/>
      <c r="I74" s="8"/>
      <c r="J74" s="8"/>
      <c r="K74" s="8"/>
      <c r="L74" s="8"/>
      <c r="M74" s="76"/>
      <c r="N74" s="76"/>
      <c r="O74" s="66"/>
      <c r="P74" s="66"/>
      <c r="Q74" s="10"/>
      <c r="R74" s="10"/>
      <c r="S74" s="10"/>
      <c r="T74" s="10"/>
      <c r="U74" s="10"/>
      <c r="V74" s="10"/>
      <c r="W74" s="10"/>
      <c r="X74" s="10"/>
      <c r="Y74" s="10"/>
      <c r="Z74" s="10"/>
      <c r="AA74" s="10"/>
      <c r="AB74" s="10"/>
      <c r="AC74" s="10"/>
    </row>
    <row r="75" spans="1:29" ht="19.95" customHeight="1" x14ac:dyDescent="0.3">
      <c r="A75" s="66"/>
      <c r="B75" s="7" t="s">
        <v>42</v>
      </c>
      <c r="C75" s="8" t="s">
        <v>20</v>
      </c>
      <c r="D75" s="8" t="s">
        <v>122</v>
      </c>
      <c r="E75" s="8"/>
      <c r="F75" s="8"/>
      <c r="G75" s="8"/>
      <c r="H75" s="8"/>
      <c r="I75" s="8"/>
      <c r="J75" s="8"/>
      <c r="K75" s="8"/>
      <c r="L75" s="8"/>
      <c r="M75" s="76"/>
      <c r="N75" s="76"/>
      <c r="O75" s="66"/>
      <c r="P75" s="66"/>
      <c r="Q75" s="10"/>
      <c r="R75" s="10"/>
      <c r="S75" s="10"/>
      <c r="T75" s="10"/>
      <c r="U75" s="10"/>
      <c r="V75" s="10"/>
      <c r="W75" s="10"/>
      <c r="X75" s="10"/>
      <c r="Y75" s="10"/>
      <c r="Z75" s="10"/>
      <c r="AA75" s="10"/>
      <c r="AB75" s="10"/>
      <c r="AC75" s="10"/>
    </row>
    <row r="76" spans="1:29" ht="19.95" customHeight="1" x14ac:dyDescent="0.3">
      <c r="A76" s="66"/>
      <c r="B76" s="7" t="s">
        <v>141</v>
      </c>
      <c r="C76" s="8" t="s">
        <v>20</v>
      </c>
      <c r="D76" s="8" t="s">
        <v>123</v>
      </c>
      <c r="E76" s="8"/>
      <c r="F76" s="8"/>
      <c r="G76" s="8"/>
      <c r="H76" s="8"/>
      <c r="I76" s="8"/>
      <c r="J76" s="8"/>
      <c r="K76" s="8"/>
      <c r="L76" s="8"/>
      <c r="M76" s="76"/>
      <c r="N76" s="76"/>
      <c r="O76" s="66"/>
      <c r="P76" s="66"/>
      <c r="Q76" s="10"/>
      <c r="R76" s="10"/>
      <c r="S76" s="10"/>
      <c r="T76" s="10"/>
      <c r="U76" s="10"/>
      <c r="V76" s="10"/>
      <c r="W76" s="10"/>
      <c r="X76" s="10"/>
      <c r="Y76" s="10"/>
      <c r="Z76" s="10"/>
      <c r="AA76" s="10"/>
      <c r="AB76" s="10"/>
      <c r="AC76" s="10"/>
    </row>
    <row r="77" spans="1:29" ht="19.95" customHeight="1" x14ac:dyDescent="0.3">
      <c r="A77" s="66"/>
      <c r="B77" s="7"/>
      <c r="C77" s="8"/>
      <c r="D77" s="8"/>
      <c r="E77" s="8"/>
      <c r="F77" s="8"/>
      <c r="G77" s="8"/>
      <c r="H77" s="8"/>
      <c r="I77" s="8"/>
      <c r="J77" s="8"/>
      <c r="K77" s="6"/>
      <c r="L77" s="8"/>
      <c r="M77" s="66"/>
      <c r="N77" s="66"/>
      <c r="O77" s="66"/>
      <c r="P77" s="66"/>
      <c r="Q77" s="10"/>
      <c r="R77" s="10"/>
      <c r="S77" s="10"/>
      <c r="T77" s="10"/>
      <c r="U77" s="10"/>
      <c r="V77" s="10"/>
      <c r="W77" s="10"/>
      <c r="X77" s="10"/>
      <c r="Y77" s="10"/>
      <c r="Z77" s="10"/>
      <c r="AA77" s="10"/>
      <c r="AB77" s="10"/>
      <c r="AC77" s="10"/>
    </row>
    <row r="78" spans="1:29" ht="19.95" customHeight="1" x14ac:dyDescent="0.3">
      <c r="A78" s="66"/>
      <c r="B78" s="7"/>
      <c r="C78" s="8"/>
      <c r="D78" s="334" t="s">
        <v>283</v>
      </c>
      <c r="E78" s="334"/>
      <c r="F78" s="40" t="s">
        <v>42</v>
      </c>
      <c r="G78" s="40" t="s">
        <v>108</v>
      </c>
      <c r="H78" s="40" t="s">
        <v>41</v>
      </c>
      <c r="I78" s="40" t="s">
        <v>141</v>
      </c>
      <c r="J78" s="40" t="s">
        <v>39</v>
      </c>
      <c r="K78" s="8"/>
      <c r="L78" s="8"/>
      <c r="M78" s="66"/>
      <c r="N78" s="66"/>
      <c r="O78" s="66"/>
      <c r="P78" s="66"/>
      <c r="Q78" s="10"/>
      <c r="R78" s="10"/>
      <c r="S78" s="10"/>
      <c r="T78" s="10"/>
      <c r="U78" s="10"/>
      <c r="V78" s="10"/>
      <c r="W78" s="10"/>
      <c r="X78" s="10"/>
      <c r="Y78" s="10"/>
      <c r="Z78" s="10"/>
      <c r="AA78" s="10"/>
      <c r="AB78" s="10"/>
      <c r="AC78" s="10"/>
    </row>
    <row r="79" spans="1:29" ht="19.95" customHeight="1" x14ac:dyDescent="0.3">
      <c r="A79" s="66"/>
      <c r="B79" s="7"/>
      <c r="C79" s="8"/>
      <c r="D79" s="407" t="s">
        <v>26</v>
      </c>
      <c r="E79" s="407"/>
      <c r="F79" s="121"/>
      <c r="G79" s="127">
        <f>I55</f>
        <v>0</v>
      </c>
      <c r="H79" s="127">
        <f>SQRT(32.2*G79*F79)</f>
        <v>0</v>
      </c>
      <c r="I79" s="121"/>
      <c r="J79" s="39">
        <f>IF(I79=0,1,IF(H79/I79&lt;0.5,0.59,IF(H79/I79&gt;2,0.69,0.65)))</f>
        <v>1</v>
      </c>
      <c r="K79" s="8"/>
      <c r="L79" s="8"/>
      <c r="M79" s="66"/>
      <c r="N79" s="66"/>
      <c r="O79" s="66"/>
      <c r="P79" s="66"/>
      <c r="Q79" s="10"/>
      <c r="R79" s="10"/>
      <c r="S79" s="10"/>
      <c r="T79" s="10"/>
      <c r="U79" s="10"/>
      <c r="V79" s="10"/>
      <c r="W79" s="10"/>
      <c r="X79" s="10"/>
      <c r="Y79" s="10"/>
      <c r="Z79" s="10"/>
      <c r="AA79" s="10"/>
      <c r="AB79" s="10"/>
      <c r="AC79" s="10"/>
    </row>
    <row r="80" spans="1:29" ht="19.95" customHeight="1" x14ac:dyDescent="0.3">
      <c r="A80" s="66"/>
      <c r="B80" s="7"/>
      <c r="C80" s="8"/>
      <c r="D80" s="407" t="s">
        <v>27</v>
      </c>
      <c r="E80" s="407"/>
      <c r="F80" s="121"/>
      <c r="G80" s="127">
        <f>I56</f>
        <v>0</v>
      </c>
      <c r="H80" s="127">
        <f>SQRT(32.2*G80*F80)</f>
        <v>0</v>
      </c>
      <c r="I80" s="121"/>
      <c r="J80" s="39">
        <f t="shared" ref="J80:J81" si="1">IF(I80=0,1,IF(H80/I80&lt;0.5,0.59,IF(H80/I80&gt;2,0.69,0.65)))</f>
        <v>1</v>
      </c>
      <c r="K80" s="8"/>
      <c r="L80" s="8"/>
      <c r="M80" s="66"/>
      <c r="N80" s="66"/>
      <c r="O80" s="66"/>
      <c r="P80" s="66"/>
      <c r="Q80" s="10"/>
      <c r="R80" s="10"/>
      <c r="S80" s="10"/>
      <c r="T80" s="10"/>
      <c r="U80" s="10"/>
      <c r="V80" s="10"/>
      <c r="W80" s="10"/>
      <c r="X80" s="10"/>
      <c r="Y80" s="10"/>
      <c r="Z80" s="10"/>
      <c r="AA80" s="10"/>
      <c r="AB80" s="10"/>
      <c r="AC80" s="10"/>
    </row>
    <row r="81" spans="1:29" ht="19.95" customHeight="1" x14ac:dyDescent="0.3">
      <c r="A81" s="66"/>
      <c r="B81" s="7"/>
      <c r="C81" s="8"/>
      <c r="D81" s="407" t="s">
        <v>28</v>
      </c>
      <c r="E81" s="407"/>
      <c r="F81" s="121"/>
      <c r="G81" s="127">
        <f>I57</f>
        <v>0</v>
      </c>
      <c r="H81" s="127">
        <f>SQRT(32.2*G81*F81)</f>
        <v>0</v>
      </c>
      <c r="I81" s="121"/>
      <c r="J81" s="39">
        <f t="shared" si="1"/>
        <v>1</v>
      </c>
      <c r="K81" s="8"/>
      <c r="L81" s="8"/>
      <c r="M81" s="66"/>
      <c r="N81" s="66"/>
      <c r="O81" s="66"/>
      <c r="P81" s="66"/>
      <c r="Q81" s="10"/>
      <c r="R81" s="10"/>
      <c r="S81" s="10"/>
      <c r="T81" s="10"/>
      <c r="U81" s="10"/>
      <c r="V81" s="10"/>
      <c r="W81" s="10"/>
      <c r="X81" s="10"/>
      <c r="Y81" s="10"/>
      <c r="Z81" s="10"/>
      <c r="AA81" s="10"/>
      <c r="AB81" s="10"/>
      <c r="AC81" s="10"/>
    </row>
    <row r="82" spans="1:29" ht="19.95" customHeight="1" x14ac:dyDescent="0.3">
      <c r="A82" s="66"/>
      <c r="B82" s="7"/>
      <c r="C82" s="8"/>
      <c r="D82" s="8"/>
      <c r="E82" s="8"/>
      <c r="F82" s="8"/>
      <c r="G82" s="8"/>
      <c r="H82" s="8"/>
      <c r="I82" s="8"/>
      <c r="J82" s="8"/>
      <c r="K82" s="8"/>
      <c r="L82" s="8"/>
      <c r="M82" s="66"/>
      <c r="N82" s="66"/>
      <c r="O82" s="66"/>
      <c r="P82" s="10"/>
      <c r="Q82" s="10"/>
      <c r="R82" s="10"/>
      <c r="S82" s="10"/>
      <c r="T82" s="10"/>
      <c r="U82" s="10"/>
      <c r="V82" s="10"/>
      <c r="W82" s="10"/>
      <c r="X82" s="10"/>
      <c r="Y82" s="10"/>
      <c r="Z82" s="10"/>
      <c r="AA82" s="10"/>
      <c r="AB82" s="10"/>
    </row>
    <row r="83" spans="1:29" ht="29.25" customHeight="1" x14ac:dyDescent="0.3">
      <c r="A83" s="66"/>
      <c r="B83" s="7"/>
      <c r="C83" s="8"/>
      <c r="D83" s="334" t="s">
        <v>283</v>
      </c>
      <c r="E83" s="334"/>
      <c r="F83" s="40" t="s">
        <v>104</v>
      </c>
      <c r="G83" s="40" t="s">
        <v>36</v>
      </c>
      <c r="H83" s="168" t="s">
        <v>71</v>
      </c>
      <c r="I83" s="168" t="s">
        <v>223</v>
      </c>
      <c r="J83" s="198" t="s">
        <v>393</v>
      </c>
      <c r="K83" s="168" t="s">
        <v>37</v>
      </c>
      <c r="L83" s="168" t="s">
        <v>396</v>
      </c>
      <c r="M83" s="168" t="s">
        <v>38</v>
      </c>
      <c r="N83" s="66"/>
      <c r="O83" s="66"/>
      <c r="P83" s="10"/>
      <c r="Q83" s="10"/>
      <c r="R83" s="10"/>
      <c r="S83" s="10"/>
      <c r="T83" s="10"/>
      <c r="U83" s="10"/>
      <c r="V83" s="10"/>
      <c r="W83" s="10"/>
      <c r="X83" s="10"/>
      <c r="Y83" s="10"/>
      <c r="Z83" s="10"/>
      <c r="AA83" s="10"/>
      <c r="AB83" s="10"/>
    </row>
    <row r="84" spans="1:29" ht="19.95" customHeight="1" x14ac:dyDescent="0.35">
      <c r="A84" s="66"/>
      <c r="B84" s="7"/>
      <c r="C84" s="8"/>
      <c r="D84" s="407" t="s">
        <v>26</v>
      </c>
      <c r="E84" s="407"/>
      <c r="F84" s="122" t="str">
        <f>J55</f>
        <v/>
      </c>
      <c r="G84" s="121"/>
      <c r="H84" s="179"/>
      <c r="I84" s="179"/>
      <c r="J84" s="199">
        <f>H84*I84</f>
        <v>0</v>
      </c>
      <c r="K84" s="131"/>
      <c r="L84" s="179"/>
      <c r="M84" s="179"/>
      <c r="N84" s="66"/>
      <c r="O84" s="66"/>
      <c r="P84" s="68" t="s">
        <v>112</v>
      </c>
      <c r="Q84" s="68"/>
      <c r="R84" s="68"/>
      <c r="S84" s="68"/>
      <c r="T84" s="68"/>
      <c r="U84" s="68"/>
      <c r="V84" s="10"/>
      <c r="W84" s="10"/>
      <c r="X84" s="10"/>
      <c r="Y84" s="10"/>
      <c r="Z84" s="10"/>
      <c r="AA84" s="10"/>
      <c r="AB84" s="10"/>
    </row>
    <row r="85" spans="1:29" ht="19.95" customHeight="1" x14ac:dyDescent="0.3">
      <c r="A85" s="66"/>
      <c r="B85" s="7"/>
      <c r="C85" s="8"/>
      <c r="D85" s="407" t="s">
        <v>27</v>
      </c>
      <c r="E85" s="407"/>
      <c r="F85" s="122" t="str">
        <f>J56</f>
        <v/>
      </c>
      <c r="G85" s="121"/>
      <c r="H85" s="179"/>
      <c r="I85" s="179"/>
      <c r="J85" s="199">
        <f t="shared" ref="J85:J86" si="2">H85*I85</f>
        <v>0</v>
      </c>
      <c r="K85" s="131"/>
      <c r="L85" s="179"/>
      <c r="M85" s="179"/>
      <c r="N85" s="66"/>
      <c r="O85" s="66"/>
      <c r="P85" s="10"/>
      <c r="Q85" s="10"/>
      <c r="R85" s="10"/>
      <c r="S85" s="10"/>
      <c r="T85" s="10"/>
      <c r="U85" s="10"/>
      <c r="V85" s="10"/>
      <c r="W85" s="10"/>
      <c r="X85" s="10"/>
      <c r="Y85" s="10"/>
      <c r="Z85" s="10"/>
      <c r="AA85" s="10"/>
      <c r="AB85" s="10"/>
    </row>
    <row r="86" spans="1:29" ht="19.95" customHeight="1" x14ac:dyDescent="0.3">
      <c r="A86" s="66"/>
      <c r="B86" s="7"/>
      <c r="C86" s="8"/>
      <c r="D86" s="407" t="s">
        <v>28</v>
      </c>
      <c r="E86" s="407"/>
      <c r="F86" s="122" t="str">
        <f>J57</f>
        <v/>
      </c>
      <c r="G86" s="121"/>
      <c r="H86" s="179"/>
      <c r="I86" s="179"/>
      <c r="J86" s="199">
        <f t="shared" si="2"/>
        <v>0</v>
      </c>
      <c r="K86" s="131"/>
      <c r="L86" s="179"/>
      <c r="M86" s="179"/>
      <c r="N86" s="66"/>
      <c r="O86" s="66"/>
      <c r="P86" s="66"/>
      <c r="Q86" s="10"/>
      <c r="R86" s="10"/>
      <c r="S86" s="10"/>
      <c r="T86" s="10"/>
      <c r="U86" s="10"/>
      <c r="V86" s="10"/>
      <c r="W86" s="10"/>
      <c r="X86" s="10"/>
      <c r="Y86" s="10"/>
      <c r="Z86" s="10"/>
      <c r="AA86" s="10"/>
      <c r="AB86" s="10"/>
      <c r="AC86" s="10"/>
    </row>
    <row r="87" spans="1:29" ht="19.95" customHeight="1" x14ac:dyDescent="0.3">
      <c r="A87" s="66"/>
      <c r="B87" s="7"/>
      <c r="C87" s="66"/>
      <c r="D87" s="463" t="s">
        <v>398</v>
      </c>
      <c r="E87" s="463"/>
      <c r="F87" s="463"/>
      <c r="G87" s="463"/>
      <c r="H87" s="463"/>
      <c r="I87" s="463"/>
      <c r="J87" s="463"/>
      <c r="K87" s="463"/>
      <c r="L87" s="463"/>
      <c r="M87" s="463"/>
      <c r="N87" s="66"/>
      <c r="O87" s="66"/>
      <c r="P87" s="66"/>
      <c r="Q87" s="10"/>
      <c r="R87" s="10"/>
      <c r="S87" s="10"/>
      <c r="T87" s="10"/>
      <c r="U87" s="10"/>
      <c r="V87" s="10"/>
      <c r="W87" s="10"/>
      <c r="X87" s="10"/>
      <c r="Y87" s="10"/>
      <c r="Z87" s="10"/>
      <c r="AA87" s="10"/>
      <c r="AB87" s="10"/>
      <c r="AC87" s="10"/>
    </row>
    <row r="88" spans="1:29" ht="19.95" customHeight="1" x14ac:dyDescent="0.3">
      <c r="A88" s="66"/>
      <c r="B88" s="7"/>
      <c r="C88" s="8"/>
      <c r="D88" s="464"/>
      <c r="E88" s="464"/>
      <c r="F88" s="464"/>
      <c r="G88" s="464"/>
      <c r="H88" s="464"/>
      <c r="I88" s="464"/>
      <c r="J88" s="464"/>
      <c r="K88" s="464"/>
      <c r="L88" s="464"/>
      <c r="M88" s="464"/>
      <c r="N88" s="66"/>
      <c r="O88" s="66"/>
      <c r="P88" s="66"/>
      <c r="Q88" s="10"/>
      <c r="R88" s="10"/>
      <c r="S88" s="10"/>
      <c r="T88" s="10"/>
      <c r="U88" s="10"/>
      <c r="V88" s="10"/>
      <c r="W88" s="10"/>
      <c r="X88" s="10"/>
      <c r="Y88" s="10"/>
      <c r="Z88" s="10"/>
      <c r="AA88" s="10"/>
      <c r="AB88" s="10"/>
      <c r="AC88" s="10"/>
    </row>
    <row r="89" spans="1:29" ht="19.95" customHeight="1" x14ac:dyDescent="0.3">
      <c r="A89" s="66"/>
      <c r="B89" s="7"/>
      <c r="C89" s="8"/>
      <c r="D89" s="334" t="s">
        <v>283</v>
      </c>
      <c r="E89" s="334"/>
      <c r="F89" s="40" t="s">
        <v>108</v>
      </c>
      <c r="G89" s="40" t="s">
        <v>34</v>
      </c>
      <c r="H89" s="20"/>
      <c r="I89" s="8"/>
      <c r="J89" s="8"/>
      <c r="K89" s="8"/>
      <c r="L89" s="66"/>
      <c r="M89" s="66"/>
      <c r="N89" s="66"/>
      <c r="O89" s="66"/>
      <c r="P89" s="66"/>
      <c r="Q89" s="10"/>
      <c r="R89" s="10"/>
      <c r="S89" s="10"/>
      <c r="T89" s="10"/>
      <c r="U89" s="10"/>
      <c r="V89" s="10"/>
      <c r="W89" s="10"/>
      <c r="X89" s="10"/>
      <c r="Y89" s="10"/>
      <c r="Z89" s="10"/>
      <c r="AA89" s="10"/>
      <c r="AB89" s="10"/>
      <c r="AC89" s="10"/>
    </row>
    <row r="90" spans="1:29" ht="19.95" customHeight="1" x14ac:dyDescent="0.3">
      <c r="A90" s="66"/>
      <c r="B90" s="7"/>
      <c r="C90" s="8"/>
      <c r="D90" s="407" t="s">
        <v>26</v>
      </c>
      <c r="E90" s="407"/>
      <c r="F90" s="127">
        <f>I55</f>
        <v>0</v>
      </c>
      <c r="G90" s="127">
        <f>IF(G84=0,0,F90*((G84/F84)^(6/7))*((K84/M84)^J79))</f>
        <v>0</v>
      </c>
      <c r="H90" s="86"/>
      <c r="I90" s="8"/>
      <c r="J90" s="8"/>
      <c r="K90" s="8"/>
      <c r="L90" s="66"/>
      <c r="M90" s="66"/>
      <c r="N90" s="66"/>
      <c r="O90" s="66"/>
      <c r="P90" s="66"/>
      <c r="Q90" s="10"/>
      <c r="R90" s="10"/>
      <c r="S90" s="10"/>
      <c r="T90" s="10"/>
      <c r="U90" s="10"/>
      <c r="V90" s="10"/>
      <c r="W90" s="10"/>
      <c r="X90" s="10"/>
      <c r="Y90" s="10"/>
      <c r="Z90" s="10"/>
      <c r="AA90" s="10"/>
      <c r="AB90" s="10"/>
      <c r="AC90" s="10"/>
    </row>
    <row r="91" spans="1:29" ht="19.95" customHeight="1" x14ac:dyDescent="0.3">
      <c r="A91" s="66"/>
      <c r="B91" s="7"/>
      <c r="C91" s="8"/>
      <c r="D91" s="407" t="s">
        <v>27</v>
      </c>
      <c r="E91" s="407"/>
      <c r="F91" s="127">
        <f>I56</f>
        <v>0</v>
      </c>
      <c r="G91" s="127">
        <f>IF(G85=0,0,F91*((G85/F85)^(6/7))*((K85/M85)^J80))</f>
        <v>0</v>
      </c>
      <c r="H91" s="86"/>
      <c r="I91" s="8"/>
      <c r="J91" s="8"/>
      <c r="K91" s="8"/>
      <c r="L91" s="66"/>
      <c r="M91" s="66"/>
      <c r="N91" s="66"/>
      <c r="O91" s="66"/>
      <c r="P91" s="66"/>
      <c r="Q91" s="10"/>
      <c r="R91" s="10"/>
      <c r="S91" s="10"/>
      <c r="T91" s="10"/>
      <c r="U91" s="10"/>
      <c r="V91" s="10"/>
      <c r="W91" s="10"/>
      <c r="X91" s="10"/>
      <c r="Y91" s="10"/>
      <c r="Z91" s="10"/>
      <c r="AA91" s="10"/>
      <c r="AB91" s="10"/>
      <c r="AC91" s="10"/>
    </row>
    <row r="92" spans="1:29" ht="19.95" customHeight="1" x14ac:dyDescent="0.3">
      <c r="A92" s="66"/>
      <c r="B92" s="7"/>
      <c r="C92" s="8"/>
      <c r="D92" s="407" t="s">
        <v>28</v>
      </c>
      <c r="E92" s="407"/>
      <c r="F92" s="127">
        <f>I57</f>
        <v>0</v>
      </c>
      <c r="G92" s="127">
        <f>IF(G86=0,0,F92*((G86/F86)^(6/7))*((K86/M86)^J81))</f>
        <v>0</v>
      </c>
      <c r="H92" s="86"/>
      <c r="I92" s="8"/>
      <c r="J92" s="8"/>
      <c r="K92" s="8"/>
      <c r="L92" s="66"/>
      <c r="M92" s="66"/>
      <c r="N92" s="66"/>
      <c r="O92" s="66"/>
      <c r="P92" s="66"/>
      <c r="Q92" s="10"/>
      <c r="R92" s="10"/>
      <c r="S92" s="10"/>
      <c r="T92" s="10"/>
      <c r="U92" s="10"/>
      <c r="V92" s="10"/>
      <c r="W92" s="10"/>
      <c r="X92" s="10"/>
      <c r="Y92" s="10"/>
      <c r="Z92" s="10"/>
      <c r="AA92" s="10"/>
      <c r="AB92" s="10"/>
      <c r="AC92" s="10"/>
    </row>
    <row r="93" spans="1:29" ht="19.95" customHeight="1" x14ac:dyDescent="0.3">
      <c r="A93" s="66"/>
      <c r="B93" s="66"/>
      <c r="C93" s="66"/>
      <c r="D93" s="66"/>
      <c r="E93" s="66"/>
      <c r="F93" s="66"/>
      <c r="G93" s="66"/>
      <c r="H93" s="66"/>
      <c r="I93" s="66"/>
      <c r="J93" s="66"/>
      <c r="K93" s="66"/>
      <c r="L93" s="66"/>
      <c r="M93" s="66"/>
      <c r="N93" s="66"/>
      <c r="O93" s="66"/>
      <c r="P93" s="66"/>
      <c r="Q93" s="10"/>
      <c r="R93" s="10"/>
      <c r="S93" s="10"/>
      <c r="T93" s="10"/>
      <c r="U93" s="10"/>
      <c r="V93" s="10"/>
      <c r="W93" s="10"/>
      <c r="X93" s="10"/>
      <c r="Y93" s="10"/>
      <c r="Z93" s="10"/>
      <c r="AA93" s="10"/>
      <c r="AB93" s="10"/>
      <c r="AC93" s="10"/>
    </row>
    <row r="94" spans="1:29" ht="19.95" customHeight="1" x14ac:dyDescent="0.35">
      <c r="A94" s="66"/>
      <c r="B94" s="68" t="s">
        <v>368</v>
      </c>
      <c r="C94" s="66"/>
      <c r="D94" s="66"/>
      <c r="E94" s="66"/>
      <c r="F94" s="66"/>
      <c r="G94" s="66"/>
      <c r="H94" s="66"/>
      <c r="I94" s="66"/>
      <c r="J94" s="66"/>
      <c r="K94" s="66"/>
      <c r="L94" s="66"/>
      <c r="M94" s="66"/>
      <c r="N94" s="66"/>
      <c r="O94" s="66"/>
      <c r="P94" s="66"/>
      <c r="Q94" s="10"/>
      <c r="R94" s="10"/>
      <c r="S94" s="10"/>
      <c r="T94" s="10"/>
      <c r="U94" s="10"/>
      <c r="V94" s="10"/>
      <c r="W94" s="10"/>
      <c r="X94" s="10"/>
      <c r="Y94" s="10"/>
      <c r="Z94" s="10"/>
      <c r="AA94" s="10"/>
      <c r="AB94" s="10"/>
      <c r="AC94" s="10"/>
    </row>
    <row r="95" spans="1:29" ht="19.95" customHeight="1" x14ac:dyDescent="0.3">
      <c r="A95" s="66"/>
      <c r="B95" s="66"/>
      <c r="C95" s="66"/>
      <c r="D95" s="66"/>
      <c r="E95" s="66"/>
      <c r="F95" s="66"/>
      <c r="G95" s="66"/>
      <c r="H95" s="66"/>
      <c r="I95" s="66"/>
      <c r="J95" s="66"/>
      <c r="K95" s="66"/>
      <c r="L95" s="66"/>
      <c r="M95" s="66"/>
      <c r="N95" s="66"/>
      <c r="O95" s="66"/>
      <c r="P95" s="66"/>
      <c r="Q95" s="10"/>
      <c r="R95" s="10"/>
      <c r="S95" s="10"/>
      <c r="T95" s="10"/>
      <c r="U95" s="10"/>
      <c r="V95" s="10"/>
      <c r="W95" s="10"/>
      <c r="X95" s="10"/>
      <c r="Y95" s="10"/>
      <c r="Z95" s="10"/>
      <c r="AA95" s="10"/>
      <c r="AB95" s="10"/>
      <c r="AC95" s="10"/>
    </row>
    <row r="96" spans="1:29" ht="19.95" customHeight="1" x14ac:dyDescent="0.35">
      <c r="A96" s="66"/>
      <c r="B96" s="13"/>
      <c r="C96" s="13"/>
      <c r="D96" s="13"/>
      <c r="E96" s="13"/>
      <c r="F96" s="13"/>
      <c r="G96" s="13"/>
      <c r="H96" s="13"/>
      <c r="I96" s="13"/>
      <c r="J96" s="13"/>
      <c r="K96" s="13"/>
      <c r="L96" s="13"/>
      <c r="M96" s="66"/>
      <c r="N96" s="66"/>
      <c r="O96" s="66"/>
      <c r="P96" s="66"/>
      <c r="Q96" s="10"/>
      <c r="R96" s="10"/>
      <c r="S96" s="10"/>
      <c r="T96" s="10"/>
      <c r="U96" s="10"/>
      <c r="V96" s="10"/>
      <c r="W96" s="10"/>
      <c r="X96" s="10"/>
      <c r="Y96" s="10"/>
      <c r="Z96" s="10"/>
      <c r="AA96" s="10"/>
      <c r="AB96" s="10"/>
      <c r="AC96" s="10"/>
    </row>
    <row r="97" spans="1:30" ht="19.95" customHeight="1" x14ac:dyDescent="0.35">
      <c r="A97" s="66"/>
      <c r="B97" s="13"/>
      <c r="C97" s="13"/>
      <c r="D97" s="13"/>
      <c r="E97" s="13"/>
      <c r="F97" s="13"/>
      <c r="G97" s="13"/>
      <c r="H97" s="13"/>
      <c r="I97" s="13"/>
      <c r="J97" s="13"/>
      <c r="K97" s="13"/>
      <c r="L97" s="13"/>
      <c r="M97" s="66"/>
      <c r="N97" s="66"/>
      <c r="O97" s="66"/>
      <c r="P97" s="66"/>
      <c r="Q97" s="10"/>
      <c r="R97" s="10"/>
      <c r="S97" s="10"/>
      <c r="T97" s="10"/>
      <c r="U97" s="10"/>
      <c r="V97" s="10"/>
      <c r="W97" s="10"/>
      <c r="X97" s="10"/>
      <c r="Y97" s="10"/>
      <c r="Z97" s="10"/>
      <c r="AA97" s="10"/>
      <c r="AB97" s="10"/>
      <c r="AC97" s="10"/>
    </row>
    <row r="98" spans="1:30" ht="19.95" customHeight="1" x14ac:dyDescent="0.35">
      <c r="A98" s="66"/>
      <c r="B98" s="13"/>
      <c r="C98" s="13"/>
      <c r="D98" s="13"/>
      <c r="E98" s="13"/>
      <c r="F98" s="13"/>
      <c r="G98" s="13"/>
      <c r="H98" s="13"/>
      <c r="I98" s="13"/>
      <c r="J98" s="13"/>
      <c r="K98" s="13"/>
      <c r="L98" s="13"/>
      <c r="M98" s="66"/>
      <c r="N98" s="66"/>
      <c r="O98" s="66"/>
      <c r="P98" s="66"/>
      <c r="Q98" s="10"/>
      <c r="R98" s="10"/>
      <c r="S98" s="10"/>
      <c r="T98" s="10"/>
      <c r="U98" s="10"/>
      <c r="V98" s="10"/>
      <c r="W98" s="10"/>
      <c r="X98" s="10"/>
      <c r="Y98" s="10"/>
      <c r="Z98" s="10"/>
      <c r="AA98" s="10"/>
      <c r="AB98" s="10"/>
      <c r="AC98" s="10"/>
    </row>
    <row r="99" spans="1:30" ht="19.95" customHeight="1" x14ac:dyDescent="0.3">
      <c r="A99" s="66"/>
      <c r="B99" s="7" t="s">
        <v>113</v>
      </c>
      <c r="C99" s="8" t="s">
        <v>105</v>
      </c>
      <c r="D99" s="339" t="s">
        <v>335</v>
      </c>
      <c r="E99" s="339"/>
      <c r="F99" s="339"/>
      <c r="G99" s="339"/>
      <c r="H99" s="339"/>
      <c r="I99" s="339"/>
      <c r="J99" s="339"/>
      <c r="K99" s="8"/>
      <c r="L99" s="8"/>
      <c r="M99" s="66"/>
      <c r="N99" s="66"/>
      <c r="O99" s="66"/>
      <c r="P99" s="66"/>
      <c r="Q99" s="10"/>
      <c r="R99" s="10"/>
      <c r="S99" s="10"/>
      <c r="T99" s="10"/>
      <c r="U99" s="10"/>
      <c r="V99" s="10"/>
      <c r="W99" s="10"/>
      <c r="X99" s="10"/>
      <c r="Y99" s="10"/>
      <c r="Z99" s="10"/>
      <c r="AA99" s="10"/>
      <c r="AB99" s="10"/>
      <c r="AC99" s="10"/>
    </row>
    <row r="100" spans="1:30" ht="19.95" customHeight="1" x14ac:dyDescent="0.3">
      <c r="A100" s="66"/>
      <c r="B100" s="7" t="s">
        <v>114</v>
      </c>
      <c r="C100" s="8" t="s">
        <v>105</v>
      </c>
      <c r="D100" s="409" t="s">
        <v>153</v>
      </c>
      <c r="E100" s="409"/>
      <c r="F100" s="409"/>
      <c r="G100" s="409"/>
      <c r="H100" s="409"/>
      <c r="I100" s="409"/>
      <c r="J100" s="409"/>
      <c r="K100" s="409"/>
      <c r="L100" s="409"/>
      <c r="M100" s="66"/>
      <c r="N100" s="66"/>
      <c r="O100" s="66"/>
      <c r="P100" s="66"/>
      <c r="Q100" s="10"/>
      <c r="R100" s="10"/>
      <c r="S100" s="10"/>
      <c r="T100" s="10"/>
      <c r="U100" s="10"/>
      <c r="V100" s="10"/>
      <c r="W100" s="10"/>
      <c r="X100" s="10"/>
      <c r="Y100" s="10"/>
      <c r="Z100" s="10"/>
      <c r="AA100" s="10"/>
      <c r="AB100" s="10"/>
      <c r="AC100" s="10"/>
    </row>
    <row r="101" spans="1:30" ht="19.95" customHeight="1" x14ac:dyDescent="0.3">
      <c r="A101" s="66"/>
      <c r="B101" s="7"/>
      <c r="C101" s="8"/>
      <c r="D101" s="409"/>
      <c r="E101" s="409"/>
      <c r="F101" s="409"/>
      <c r="G101" s="409"/>
      <c r="H101" s="409"/>
      <c r="I101" s="409"/>
      <c r="J101" s="409"/>
      <c r="K101" s="409"/>
      <c r="L101" s="409"/>
      <c r="M101" s="66"/>
      <c r="N101" s="66"/>
      <c r="O101" s="66"/>
      <c r="P101" s="66"/>
      <c r="Q101" s="10"/>
      <c r="R101" s="10"/>
      <c r="S101" s="10"/>
      <c r="T101" s="10"/>
      <c r="U101" s="10"/>
      <c r="V101" s="10"/>
      <c r="W101" s="10"/>
      <c r="X101" s="10"/>
      <c r="Y101" s="10"/>
      <c r="Z101" s="10"/>
      <c r="AA101" s="10"/>
      <c r="AB101" s="10"/>
      <c r="AC101" s="10"/>
    </row>
    <row r="102" spans="1:30" ht="19.95" customHeight="1" x14ac:dyDescent="0.3">
      <c r="A102" s="66"/>
      <c r="B102" s="7" t="s">
        <v>115</v>
      </c>
      <c r="C102" s="8" t="s">
        <v>105</v>
      </c>
      <c r="D102" s="339" t="s">
        <v>142</v>
      </c>
      <c r="E102" s="339"/>
      <c r="F102" s="339"/>
      <c r="G102" s="339"/>
      <c r="H102" s="339"/>
      <c r="I102" s="339"/>
      <c r="J102" s="339"/>
      <c r="K102" s="8"/>
      <c r="L102" s="8"/>
      <c r="M102" s="66"/>
      <c r="N102" s="66"/>
      <c r="O102" s="10"/>
      <c r="P102" s="10"/>
      <c r="Q102" s="10"/>
      <c r="R102" s="10"/>
      <c r="S102" s="10"/>
      <c r="T102" s="10"/>
      <c r="U102" s="10"/>
      <c r="V102" s="10"/>
      <c r="W102" s="10"/>
      <c r="X102" s="10"/>
      <c r="Y102" s="10"/>
      <c r="Z102" s="10"/>
      <c r="AA102" s="10"/>
      <c r="AB102" s="10"/>
      <c r="AC102" s="10"/>
      <c r="AD102" s="10"/>
    </row>
    <row r="103" spans="1:30" ht="19.95" customHeight="1" x14ac:dyDescent="0.3">
      <c r="A103" s="66"/>
      <c r="B103" s="7" t="s">
        <v>107</v>
      </c>
      <c r="C103" s="8" t="s">
        <v>105</v>
      </c>
      <c r="D103" s="339" t="s">
        <v>154</v>
      </c>
      <c r="E103" s="339"/>
      <c r="F103" s="339"/>
      <c r="G103" s="339"/>
      <c r="H103" s="339"/>
      <c r="I103" s="339"/>
      <c r="J103" s="339"/>
      <c r="K103" s="8"/>
      <c r="L103" s="8"/>
      <c r="M103" s="66"/>
      <c r="N103" s="66"/>
      <c r="O103" s="10"/>
      <c r="P103" s="10"/>
      <c r="Q103" s="10"/>
      <c r="R103" s="10"/>
      <c r="S103" s="10"/>
      <c r="T103" s="10"/>
      <c r="U103" s="10"/>
      <c r="V103" s="10"/>
      <c r="W103" s="10"/>
      <c r="X103" s="10"/>
      <c r="Y103" s="10"/>
      <c r="Z103" s="10"/>
      <c r="AA103" s="10"/>
      <c r="AB103" s="10"/>
      <c r="AC103" s="10"/>
      <c r="AD103" s="10"/>
    </row>
    <row r="104" spans="1:30" ht="19.95" customHeight="1" x14ac:dyDescent="0.3">
      <c r="A104" s="66"/>
      <c r="B104" s="7" t="s">
        <v>116</v>
      </c>
      <c r="C104" s="8" t="s">
        <v>105</v>
      </c>
      <c r="D104" s="339" t="s">
        <v>265</v>
      </c>
      <c r="E104" s="339"/>
      <c r="F104" s="339"/>
      <c r="G104" s="339"/>
      <c r="H104" s="339"/>
      <c r="I104" s="339"/>
      <c r="J104" s="339"/>
      <c r="K104" s="8"/>
      <c r="L104" s="8"/>
      <c r="M104" s="66"/>
      <c r="N104" s="66"/>
      <c r="O104" s="10"/>
      <c r="P104" s="10"/>
      <c r="Q104" s="10"/>
      <c r="R104" s="10"/>
      <c r="S104" s="10"/>
      <c r="T104" s="10"/>
      <c r="U104" s="10"/>
      <c r="V104" s="10"/>
      <c r="W104" s="10"/>
      <c r="X104" s="10"/>
      <c r="Y104" s="10"/>
      <c r="Z104" s="10"/>
      <c r="AA104" s="10"/>
      <c r="AB104" s="10"/>
      <c r="AC104" s="10"/>
      <c r="AD104" s="10"/>
    </row>
    <row r="105" spans="1:30" ht="19.95" customHeight="1" x14ac:dyDescent="0.3">
      <c r="A105" s="66"/>
      <c r="B105" s="7" t="s">
        <v>43</v>
      </c>
      <c r="C105" s="8" t="s">
        <v>105</v>
      </c>
      <c r="D105" s="339" t="s">
        <v>117</v>
      </c>
      <c r="E105" s="339"/>
      <c r="F105" s="339"/>
      <c r="G105" s="339"/>
      <c r="H105" s="339"/>
      <c r="I105" s="339"/>
      <c r="J105" s="339"/>
      <c r="K105" s="8"/>
      <c r="L105" s="8"/>
      <c r="M105" s="66"/>
      <c r="N105" s="66"/>
      <c r="O105" s="10"/>
      <c r="P105" s="441" t="s">
        <v>342</v>
      </c>
      <c r="Q105" s="328"/>
      <c r="R105" s="328"/>
      <c r="S105" s="328"/>
      <c r="T105" s="328"/>
      <c r="U105" s="328"/>
      <c r="V105" s="328"/>
      <c r="W105" s="328"/>
      <c r="X105" s="328"/>
      <c r="Y105" s="328"/>
      <c r="Z105" s="328"/>
      <c r="AA105" s="10"/>
      <c r="AB105" s="10"/>
      <c r="AC105" s="10"/>
      <c r="AD105" s="10"/>
    </row>
    <row r="106" spans="1:30" ht="19.95" customHeight="1" x14ac:dyDescent="0.3">
      <c r="A106" s="66"/>
      <c r="B106" s="66"/>
      <c r="C106" s="66"/>
      <c r="D106" s="66"/>
      <c r="E106" s="66"/>
      <c r="F106" s="66"/>
      <c r="G106" s="66"/>
      <c r="H106" s="66"/>
      <c r="I106" s="66"/>
      <c r="J106" s="66"/>
      <c r="K106" s="66"/>
      <c r="L106" s="66"/>
      <c r="M106" s="66"/>
      <c r="N106" s="66"/>
      <c r="O106" s="10"/>
      <c r="P106" s="10"/>
      <c r="Q106" s="10"/>
      <c r="R106" s="10"/>
      <c r="S106" s="10"/>
      <c r="T106" s="10"/>
      <c r="U106" s="10"/>
      <c r="V106" s="10"/>
      <c r="W106" s="10"/>
      <c r="X106" s="10"/>
      <c r="Y106" s="10"/>
      <c r="Z106" s="10"/>
      <c r="AA106" s="10"/>
      <c r="AB106" s="10"/>
      <c r="AC106" s="10"/>
    </row>
    <row r="107" spans="1:30" ht="19.95" customHeight="1" x14ac:dyDescent="0.3">
      <c r="A107" s="66"/>
      <c r="B107" s="66"/>
      <c r="C107" s="66"/>
      <c r="D107" s="66"/>
      <c r="E107" s="66"/>
      <c r="F107" s="66"/>
      <c r="G107" s="66"/>
      <c r="H107" s="66"/>
      <c r="I107" s="66"/>
      <c r="J107" s="66"/>
      <c r="K107" s="66"/>
      <c r="L107" s="66"/>
      <c r="M107" s="66"/>
      <c r="N107" s="66"/>
      <c r="O107" s="10"/>
      <c r="P107" s="10"/>
      <c r="Q107" s="10"/>
      <c r="R107" s="10"/>
      <c r="S107" s="10"/>
      <c r="T107" s="10"/>
      <c r="U107" s="10"/>
      <c r="V107" s="10"/>
      <c r="W107" s="10"/>
      <c r="X107" s="10"/>
      <c r="Y107" s="10"/>
      <c r="Z107" s="10"/>
      <c r="AA107" s="10"/>
      <c r="AB107" s="10"/>
      <c r="AC107" s="10"/>
    </row>
    <row r="108" spans="1:30" ht="19.95" customHeight="1" x14ac:dyDescent="0.35">
      <c r="A108" s="10"/>
      <c r="B108" s="10"/>
      <c r="C108" s="334" t="s">
        <v>283</v>
      </c>
      <c r="D108" s="334"/>
      <c r="E108" s="82" t="s">
        <v>118</v>
      </c>
      <c r="F108" s="82" t="s">
        <v>119</v>
      </c>
      <c r="G108" s="82" t="s">
        <v>120</v>
      </c>
      <c r="H108" s="82" t="s">
        <v>43</v>
      </c>
      <c r="I108" s="82" t="s">
        <v>121</v>
      </c>
      <c r="J108" s="82" t="s">
        <v>113</v>
      </c>
      <c r="K108" s="10"/>
      <c r="L108" s="10"/>
      <c r="M108" s="10"/>
      <c r="N108" s="10"/>
      <c r="O108" s="10"/>
      <c r="P108" s="10"/>
      <c r="Q108" s="10"/>
      <c r="R108" s="10"/>
      <c r="S108" s="10"/>
      <c r="T108" s="10"/>
      <c r="U108" s="10"/>
      <c r="V108" s="10"/>
      <c r="W108" s="10"/>
      <c r="X108" s="10"/>
      <c r="Y108" s="10"/>
      <c r="Z108" s="10"/>
      <c r="AA108" s="10"/>
      <c r="AB108" s="10"/>
      <c r="AC108" s="10"/>
    </row>
    <row r="109" spans="1:30" ht="19.95" customHeight="1" x14ac:dyDescent="0.3">
      <c r="A109" s="10"/>
      <c r="B109" s="10"/>
      <c r="C109" s="407" t="s">
        <v>26</v>
      </c>
      <c r="D109" s="407"/>
      <c r="E109" s="123"/>
      <c r="F109" s="124"/>
      <c r="G109" s="129">
        <f>F55</f>
        <v>0</v>
      </c>
      <c r="H109" s="124"/>
      <c r="I109" s="127">
        <f>F109-H109</f>
        <v>0</v>
      </c>
      <c r="J109" s="126" t="str">
        <f xml:space="preserve"> IF(ISERROR(0.5* ((E109*F109)/(G109^2))^0.2*(1-(I109/F109))^-0.1*E109),"", 0.5* ((E109*F109)/(G109^2))^0.2*(1-(I109/F109))^-0.1*E109)</f>
        <v/>
      </c>
      <c r="K109" s="10"/>
      <c r="L109" s="10"/>
      <c r="M109" s="10"/>
      <c r="N109" s="10"/>
      <c r="O109" s="10"/>
      <c r="P109" s="10"/>
      <c r="Q109" s="10"/>
      <c r="R109" s="10"/>
      <c r="S109" s="10"/>
      <c r="T109" s="10"/>
      <c r="U109" s="10"/>
      <c r="V109" s="10"/>
      <c r="W109" s="10"/>
      <c r="X109" s="10"/>
      <c r="Y109" s="10"/>
      <c r="Z109" s="10"/>
      <c r="AA109" s="10"/>
      <c r="AB109" s="10"/>
      <c r="AC109" s="10"/>
    </row>
    <row r="110" spans="1:30" ht="19.95" customHeight="1" x14ac:dyDescent="0.3">
      <c r="A110" s="10"/>
      <c r="B110" s="10"/>
      <c r="C110" s="407" t="s">
        <v>27</v>
      </c>
      <c r="D110" s="407"/>
      <c r="E110" s="123"/>
      <c r="F110" s="124"/>
      <c r="G110" s="129">
        <f>F56</f>
        <v>0</v>
      </c>
      <c r="H110" s="124"/>
      <c r="I110" s="127">
        <f>F110-H110</f>
        <v>0</v>
      </c>
      <c r="J110" s="126" t="str">
        <f xml:space="preserve"> IF(ISERROR(0.5* ((E110*F110)/(G110^2))^0.2*(1-(I110/F110))^-0.1*E110),"", 0.5* ((E110*F110)/(G110^2))^0.2*(1-(I110/F110))^-0.1*E110)</f>
        <v/>
      </c>
      <c r="K110" s="10"/>
      <c r="L110" s="10"/>
      <c r="M110" s="10"/>
      <c r="N110" s="10"/>
      <c r="O110" s="10"/>
      <c r="P110" s="10"/>
      <c r="Q110" s="10"/>
      <c r="R110" s="10"/>
      <c r="S110" s="10"/>
      <c r="T110" s="10"/>
      <c r="U110" s="10"/>
      <c r="V110" s="10"/>
      <c r="W110" s="10"/>
      <c r="X110" s="10"/>
      <c r="Y110" s="10"/>
      <c r="Z110" s="10"/>
      <c r="AA110" s="10"/>
      <c r="AB110" s="10"/>
      <c r="AC110" s="10"/>
    </row>
    <row r="111" spans="1:30" ht="19.95" customHeight="1" x14ac:dyDescent="0.3">
      <c r="A111" s="10"/>
      <c r="B111" s="10"/>
      <c r="C111" s="407" t="s">
        <v>28</v>
      </c>
      <c r="D111" s="407"/>
      <c r="E111" s="123"/>
      <c r="F111" s="124"/>
      <c r="G111" s="129">
        <f>F57</f>
        <v>0</v>
      </c>
      <c r="H111" s="124"/>
      <c r="I111" s="127">
        <f>F111-H111</f>
        <v>0</v>
      </c>
      <c r="J111" s="126" t="str">
        <f xml:space="preserve"> IF(ISERROR(0.5* ((E111*F111)/(G111^2))^0.2*(1-(I111/F111))^-0.1*E111),"", 0.5* ((E111*F111)/(G111^2))^0.2*(1-(I111/F111))^-0.1*E111)</f>
        <v/>
      </c>
      <c r="K111" s="10"/>
      <c r="L111" s="10"/>
      <c r="M111" s="10"/>
      <c r="N111" s="10"/>
      <c r="O111" s="10"/>
      <c r="P111" s="10"/>
      <c r="Q111" s="10"/>
      <c r="R111" s="10"/>
      <c r="S111" s="10"/>
      <c r="T111" s="10"/>
      <c r="U111" s="10"/>
      <c r="V111" s="10"/>
      <c r="W111" s="10"/>
      <c r="X111" s="10"/>
      <c r="Y111" s="10"/>
      <c r="Z111" s="10"/>
      <c r="AA111" s="10"/>
      <c r="AB111" s="10"/>
      <c r="AC111" s="10"/>
    </row>
    <row r="112" spans="1:30" ht="19.95" customHeight="1"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row>
    <row r="113" spans="1:34" ht="19.95" customHeight="1" x14ac:dyDescent="0.45">
      <c r="A113" s="10"/>
      <c r="B113" s="465" t="s">
        <v>369</v>
      </c>
      <c r="C113" s="466"/>
      <c r="D113" s="466"/>
      <c r="E113" s="466"/>
      <c r="F113" s="466"/>
      <c r="G113" s="466"/>
      <c r="H113" s="10"/>
      <c r="I113" s="10"/>
      <c r="J113" s="10"/>
      <c r="K113" s="10"/>
      <c r="L113" s="10"/>
      <c r="M113" s="10"/>
      <c r="N113" s="10"/>
      <c r="O113" s="10"/>
      <c r="P113" s="10"/>
      <c r="Q113" s="10"/>
      <c r="R113" s="10"/>
      <c r="S113" s="10"/>
      <c r="T113" s="10"/>
      <c r="U113" s="10"/>
      <c r="V113" s="10"/>
      <c r="W113" s="10"/>
      <c r="X113" s="10"/>
      <c r="Y113" s="10"/>
      <c r="Z113" s="10"/>
      <c r="AA113" s="10"/>
      <c r="AB113" s="10"/>
      <c r="AC113" s="10"/>
    </row>
    <row r="114" spans="1:34" ht="19.95" customHeight="1"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spans="1:34" ht="19.95" customHeight="1" x14ac:dyDescent="0.35">
      <c r="A115" s="10"/>
      <c r="B115" s="13"/>
      <c r="C115" s="13"/>
      <c r="D115" s="13"/>
      <c r="E115" s="13"/>
      <c r="F115" s="13"/>
      <c r="G115" s="13"/>
      <c r="H115" s="13"/>
      <c r="I115" s="13"/>
      <c r="J115" s="13"/>
      <c r="K115" s="13"/>
      <c r="L115" s="13"/>
      <c r="M115" s="13"/>
      <c r="N115" s="10"/>
      <c r="O115" s="10"/>
      <c r="P115" s="10"/>
      <c r="Q115" s="10"/>
      <c r="R115" s="10"/>
      <c r="S115" s="10"/>
      <c r="T115" s="10"/>
      <c r="U115" s="10"/>
      <c r="V115" s="10"/>
      <c r="W115" s="10"/>
      <c r="X115" s="10"/>
      <c r="Y115" s="10"/>
      <c r="Z115" s="10"/>
      <c r="AA115" s="10"/>
      <c r="AB115" s="10"/>
      <c r="AC115" s="10"/>
    </row>
    <row r="116" spans="1:34" ht="19.95" customHeight="1" x14ac:dyDescent="0.35">
      <c r="A116" s="10"/>
      <c r="B116" s="7" t="s">
        <v>32</v>
      </c>
      <c r="C116" s="8" t="s">
        <v>20</v>
      </c>
      <c r="D116" s="8" t="s">
        <v>124</v>
      </c>
      <c r="E116" s="8"/>
      <c r="F116" s="8"/>
      <c r="G116" s="8"/>
      <c r="H116" s="8"/>
      <c r="I116" s="8"/>
      <c r="J116" s="8"/>
      <c r="K116" s="8"/>
      <c r="L116" s="8"/>
      <c r="M116" s="13"/>
      <c r="N116" s="10"/>
      <c r="O116" s="10"/>
      <c r="P116" s="10"/>
      <c r="Q116" s="10"/>
      <c r="R116" s="10"/>
      <c r="S116" s="10"/>
      <c r="T116" s="10"/>
      <c r="U116" s="10"/>
      <c r="V116" s="10"/>
      <c r="W116" s="10"/>
      <c r="X116" s="10"/>
      <c r="Y116" s="10"/>
      <c r="Z116" s="10"/>
      <c r="AA116" s="10"/>
      <c r="AB116" s="10"/>
      <c r="AC116" s="10"/>
    </row>
    <row r="117" spans="1:34" ht="19.95" customHeight="1" x14ac:dyDescent="0.35">
      <c r="A117" s="10"/>
      <c r="B117" s="7" t="s">
        <v>34</v>
      </c>
      <c r="C117" s="8" t="s">
        <v>20</v>
      </c>
      <c r="D117" s="8" t="s">
        <v>149</v>
      </c>
      <c r="E117" s="8"/>
      <c r="F117" s="8"/>
      <c r="G117" s="8"/>
      <c r="H117" s="8"/>
      <c r="I117" s="8"/>
      <c r="J117" s="8"/>
      <c r="K117" s="8"/>
      <c r="L117" s="8"/>
      <c r="M117" s="13"/>
      <c r="N117" s="10"/>
      <c r="O117" s="10"/>
      <c r="P117" s="10"/>
      <c r="Q117" s="10"/>
      <c r="R117" s="10"/>
      <c r="S117" s="10"/>
      <c r="T117" s="10"/>
      <c r="U117" s="10"/>
      <c r="V117" s="10"/>
      <c r="W117" s="10"/>
      <c r="X117" s="10"/>
      <c r="Y117" s="10"/>
      <c r="Z117" s="10"/>
      <c r="AA117" s="10"/>
      <c r="AB117" s="10"/>
      <c r="AC117" s="10"/>
    </row>
    <row r="118" spans="1:34" ht="19.95" customHeight="1" x14ac:dyDescent="0.35">
      <c r="A118" s="10"/>
      <c r="B118" s="7" t="s">
        <v>113</v>
      </c>
      <c r="C118" s="8" t="s">
        <v>105</v>
      </c>
      <c r="D118" s="339" t="s">
        <v>335</v>
      </c>
      <c r="E118" s="339"/>
      <c r="F118" s="339"/>
      <c r="G118" s="339"/>
      <c r="H118" s="339"/>
      <c r="I118" s="339"/>
      <c r="J118" s="339"/>
      <c r="K118" s="8"/>
      <c r="L118" s="8"/>
      <c r="M118" s="13"/>
      <c r="N118" s="10"/>
      <c r="O118" s="10"/>
      <c r="P118" s="10"/>
      <c r="Q118" s="10"/>
      <c r="R118" s="10"/>
      <c r="S118" s="10"/>
      <c r="T118" s="10"/>
      <c r="U118" s="10"/>
      <c r="V118" s="10"/>
      <c r="W118" s="10"/>
      <c r="X118" s="10"/>
      <c r="Y118" s="10"/>
      <c r="Z118" s="10"/>
      <c r="AA118" s="10"/>
      <c r="AB118" s="10"/>
      <c r="AC118" s="10"/>
    </row>
    <row r="119" spans="1:34" ht="19.95" customHeight="1" x14ac:dyDescent="0.35">
      <c r="A119" s="10"/>
      <c r="B119" s="7" t="s">
        <v>114</v>
      </c>
      <c r="C119" s="8" t="s">
        <v>105</v>
      </c>
      <c r="D119" s="409" t="s">
        <v>153</v>
      </c>
      <c r="E119" s="409"/>
      <c r="F119" s="409"/>
      <c r="G119" s="409"/>
      <c r="H119" s="409"/>
      <c r="I119" s="409"/>
      <c r="J119" s="409"/>
      <c r="K119" s="409"/>
      <c r="L119" s="409"/>
      <c r="M119" s="13"/>
      <c r="N119" s="10"/>
      <c r="O119" s="10"/>
      <c r="P119" s="10"/>
      <c r="Q119" s="10"/>
      <c r="R119" s="10"/>
      <c r="S119" s="10"/>
      <c r="T119" s="10"/>
      <c r="U119" s="10"/>
      <c r="V119" s="10"/>
      <c r="W119" s="10"/>
      <c r="X119" s="10"/>
      <c r="Y119" s="10"/>
      <c r="Z119" s="10"/>
      <c r="AA119" s="10"/>
      <c r="AB119" s="10"/>
      <c r="AC119" s="10"/>
    </row>
    <row r="120" spans="1:34" ht="19.95" customHeight="1" x14ac:dyDescent="0.35">
      <c r="A120" s="10"/>
      <c r="B120" s="7"/>
      <c r="C120" s="8"/>
      <c r="D120" s="409"/>
      <c r="E120" s="409"/>
      <c r="F120" s="409"/>
      <c r="G120" s="409"/>
      <c r="H120" s="409"/>
      <c r="I120" s="409"/>
      <c r="J120" s="409"/>
      <c r="K120" s="409"/>
      <c r="L120" s="409"/>
      <c r="M120" s="13"/>
      <c r="N120" s="10"/>
      <c r="O120" s="10"/>
      <c r="P120" s="10"/>
      <c r="Q120" s="10"/>
      <c r="R120" s="10"/>
      <c r="S120" s="10"/>
      <c r="T120" s="10"/>
      <c r="U120" s="10"/>
      <c r="V120" s="10"/>
      <c r="W120" s="356" t="s">
        <v>99</v>
      </c>
      <c r="X120" s="356"/>
      <c r="Y120" s="356"/>
      <c r="Z120" s="356"/>
      <c r="AA120" s="356"/>
      <c r="AB120" s="356"/>
      <c r="AC120" s="10"/>
    </row>
    <row r="121" spans="1:34" ht="19.95" customHeight="1" x14ac:dyDescent="0.35">
      <c r="A121" s="10"/>
      <c r="B121" s="13"/>
      <c r="C121" s="13"/>
      <c r="D121" s="13"/>
      <c r="E121" s="13"/>
      <c r="F121" s="13"/>
      <c r="G121" s="13"/>
      <c r="H121" s="13"/>
      <c r="I121" s="13"/>
      <c r="J121" s="13"/>
      <c r="K121" s="13"/>
      <c r="L121" s="13"/>
      <c r="M121" s="13"/>
      <c r="N121" s="10"/>
      <c r="O121" s="10"/>
      <c r="P121" s="10"/>
      <c r="Q121" s="10"/>
      <c r="R121" s="10"/>
      <c r="S121" s="10"/>
      <c r="T121" s="10"/>
      <c r="U121" s="10"/>
      <c r="V121" s="10"/>
      <c r="AC121" s="10"/>
    </row>
    <row r="122" spans="1:34" ht="18.600000000000001" x14ac:dyDescent="0.45">
      <c r="A122" s="10"/>
      <c r="B122" s="10"/>
      <c r="C122" s="334" t="s">
        <v>283</v>
      </c>
      <c r="D122" s="334"/>
      <c r="E122" s="79" t="s">
        <v>34</v>
      </c>
      <c r="F122" s="79" t="s">
        <v>113</v>
      </c>
      <c r="G122" s="87" t="s">
        <v>114</v>
      </c>
      <c r="H122" s="79" t="s">
        <v>32</v>
      </c>
      <c r="I122" s="13"/>
      <c r="J122" s="13"/>
      <c r="K122" s="10"/>
      <c r="L122" s="10"/>
      <c r="M122" s="10"/>
      <c r="N122" s="10"/>
      <c r="O122" s="10"/>
      <c r="P122" s="10"/>
      <c r="Q122" s="10"/>
      <c r="R122" s="10"/>
      <c r="S122" s="10"/>
      <c r="T122" s="10"/>
      <c r="U122" s="10"/>
      <c r="V122" s="10"/>
      <c r="W122" s="356"/>
      <c r="X122" s="356"/>
      <c r="Y122" s="356"/>
      <c r="Z122" s="356"/>
      <c r="AA122" s="356"/>
      <c r="AB122" s="356"/>
      <c r="AC122" s="10"/>
    </row>
    <row r="123" spans="1:34" s="6" customFormat="1" ht="19.95" customHeight="1" thickBot="1" x14ac:dyDescent="0.4">
      <c r="A123" s="10"/>
      <c r="B123" s="10"/>
      <c r="C123" s="407" t="s">
        <v>26</v>
      </c>
      <c r="D123" s="407"/>
      <c r="E123" s="128">
        <f>G90</f>
        <v>0</v>
      </c>
      <c r="F123" s="126" t="str">
        <f>J109</f>
        <v/>
      </c>
      <c r="G123" s="132">
        <f>E109</f>
        <v>0</v>
      </c>
      <c r="H123" s="133" t="str">
        <f>IF(ISERROR(E123+F123-G123),"",CEILING(E123+F123-G123,0.5))</f>
        <v/>
      </c>
      <c r="I123" s="13"/>
      <c r="J123" s="13"/>
      <c r="K123" s="10"/>
      <c r="L123" s="10"/>
      <c r="M123" s="10"/>
      <c r="N123" s="10"/>
      <c r="O123" s="8"/>
      <c r="P123" s="8"/>
      <c r="Q123" s="8"/>
      <c r="R123" s="17" t="s">
        <v>59</v>
      </c>
      <c r="S123" s="17"/>
      <c r="T123" s="17"/>
      <c r="U123" s="17"/>
      <c r="V123" s="17"/>
      <c r="W123" s="8"/>
      <c r="X123" s="8"/>
      <c r="Y123" s="8"/>
      <c r="Z123" s="8"/>
      <c r="AA123" s="8"/>
      <c r="AB123" s="8"/>
      <c r="AC123" s="8"/>
      <c r="AD123" s="8"/>
      <c r="AE123" s="8"/>
      <c r="AF123" s="8"/>
      <c r="AG123" s="8"/>
      <c r="AH123" s="8"/>
    </row>
    <row r="124" spans="1:34" s="6" customFormat="1" ht="19.95" customHeight="1" x14ac:dyDescent="0.35">
      <c r="A124" s="10"/>
      <c r="B124" s="10"/>
      <c r="C124" s="407" t="s">
        <v>27</v>
      </c>
      <c r="D124" s="407"/>
      <c r="E124" s="128">
        <f>G91</f>
        <v>0</v>
      </c>
      <c r="F124" s="126" t="str">
        <f>J110</f>
        <v/>
      </c>
      <c r="G124" s="132">
        <f t="shared" ref="G124:G125" si="3">E110</f>
        <v>0</v>
      </c>
      <c r="H124" s="133" t="str">
        <f>IF(ISERROR(E124+F124-G124),"",CEILING(E124+F124-G124,0.5))</f>
        <v/>
      </c>
      <c r="I124" s="13"/>
      <c r="J124" s="13"/>
      <c r="K124" s="10"/>
      <c r="L124" s="10"/>
      <c r="M124" s="10"/>
      <c r="N124" s="10"/>
      <c r="O124" s="8"/>
      <c r="P124" s="8"/>
      <c r="Q124" s="8"/>
      <c r="R124" s="410" t="s">
        <v>60</v>
      </c>
      <c r="S124" s="411"/>
      <c r="T124" s="411"/>
      <c r="U124" s="412"/>
      <c r="V124" s="60" t="s">
        <v>277</v>
      </c>
      <c r="W124" s="8"/>
      <c r="X124" s="8"/>
      <c r="Y124" s="8"/>
      <c r="Z124" s="8"/>
      <c r="AA124" s="8"/>
      <c r="AB124" s="8"/>
      <c r="AC124" s="8"/>
      <c r="AD124" s="8"/>
      <c r="AE124" s="8"/>
      <c r="AF124" s="8"/>
      <c r="AG124" s="8"/>
      <c r="AH124" s="8"/>
    </row>
    <row r="125" spans="1:34" s="6" customFormat="1" ht="19.95" customHeight="1" x14ac:dyDescent="0.35">
      <c r="A125" s="10"/>
      <c r="B125" s="10"/>
      <c r="C125" s="407" t="s">
        <v>28</v>
      </c>
      <c r="D125" s="407"/>
      <c r="E125" s="128">
        <f>G92</f>
        <v>0</v>
      </c>
      <c r="F125" s="126" t="str">
        <f>J111</f>
        <v/>
      </c>
      <c r="G125" s="132">
        <f t="shared" si="3"/>
        <v>0</v>
      </c>
      <c r="H125" s="133" t="str">
        <f t="shared" ref="H125" si="4">IF(ISERROR(E125+F125-G125),"",CEILING(E125+F125-G125,0.5))</f>
        <v/>
      </c>
      <c r="I125" s="13"/>
      <c r="J125" s="13"/>
      <c r="K125" s="10"/>
      <c r="L125" s="10"/>
      <c r="M125" s="10"/>
      <c r="N125" s="10"/>
      <c r="O125" s="8"/>
      <c r="P125" s="8"/>
      <c r="Q125" s="8"/>
      <c r="R125" s="340" t="s">
        <v>61</v>
      </c>
      <c r="S125" s="341"/>
      <c r="T125" s="341"/>
      <c r="U125" s="342"/>
      <c r="V125" s="53">
        <v>1.1000000000000001</v>
      </c>
      <c r="W125" s="8"/>
      <c r="X125" s="8"/>
      <c r="Y125" s="8"/>
      <c r="Z125" s="8"/>
      <c r="AA125" s="8"/>
      <c r="AB125" s="8"/>
      <c r="AC125" s="8"/>
      <c r="AD125" s="8"/>
      <c r="AE125" s="8"/>
      <c r="AF125" s="8"/>
      <c r="AG125" s="8"/>
      <c r="AH125" s="8"/>
    </row>
    <row r="126" spans="1:34" s="6" customFormat="1" ht="19.95" customHeight="1" x14ac:dyDescent="0.3">
      <c r="A126" s="10"/>
      <c r="B126" s="10"/>
      <c r="C126" s="10"/>
      <c r="D126" s="10"/>
      <c r="E126" s="10"/>
      <c r="F126" s="10"/>
      <c r="G126" s="10"/>
      <c r="H126" s="10"/>
      <c r="I126" s="10"/>
      <c r="J126" s="10"/>
      <c r="K126" s="10"/>
      <c r="L126" s="10"/>
      <c r="M126" s="10"/>
      <c r="N126" s="10"/>
      <c r="O126" s="8"/>
      <c r="P126" s="8"/>
      <c r="Q126" s="8"/>
      <c r="R126" s="340" t="s">
        <v>64</v>
      </c>
      <c r="S126" s="341"/>
      <c r="T126" s="341"/>
      <c r="U126" s="342"/>
      <c r="V126" s="59">
        <v>1</v>
      </c>
      <c r="W126" s="8"/>
      <c r="X126" s="8"/>
      <c r="Y126" s="8"/>
      <c r="Z126" s="8"/>
      <c r="AA126" s="8"/>
      <c r="AB126" s="8"/>
      <c r="AC126" s="8"/>
      <c r="AD126" s="8"/>
      <c r="AE126" s="8"/>
      <c r="AF126" s="8"/>
      <c r="AG126" s="8"/>
      <c r="AH126" s="8"/>
    </row>
    <row r="127" spans="1:34" s="6" customFormat="1" ht="19.95" customHeight="1" x14ac:dyDescent="0.3">
      <c r="A127" s="10"/>
      <c r="B127" s="10"/>
      <c r="C127" s="10"/>
      <c r="D127" s="10"/>
      <c r="E127" s="10"/>
      <c r="F127" s="10"/>
      <c r="G127" s="10"/>
      <c r="H127" s="10"/>
      <c r="I127" s="10"/>
      <c r="J127" s="10"/>
      <c r="K127" s="10"/>
      <c r="L127" s="10"/>
      <c r="M127" s="10"/>
      <c r="N127" s="10"/>
      <c r="O127" s="8"/>
      <c r="P127" s="8"/>
      <c r="Q127" s="8"/>
      <c r="R127" s="340" t="s">
        <v>67</v>
      </c>
      <c r="S127" s="341"/>
      <c r="T127" s="341"/>
      <c r="U127" s="342"/>
      <c r="V127" s="59">
        <v>1</v>
      </c>
      <c r="W127" s="8"/>
      <c r="X127" s="8"/>
      <c r="Y127" s="8"/>
      <c r="Z127" s="8"/>
      <c r="AA127" s="8"/>
      <c r="AB127" s="8"/>
      <c r="AC127" s="8"/>
      <c r="AD127" s="8"/>
      <c r="AE127" s="8"/>
      <c r="AF127" s="8"/>
      <c r="AG127" s="8"/>
      <c r="AH127" s="8"/>
    </row>
    <row r="128" spans="1:34" s="6" customFormat="1" ht="19.95" customHeight="1" x14ac:dyDescent="0.3">
      <c r="A128" s="10"/>
      <c r="B128" s="10"/>
      <c r="C128" s="10"/>
      <c r="D128" s="10"/>
      <c r="E128" s="10"/>
      <c r="F128" s="10"/>
      <c r="G128" s="10"/>
      <c r="H128" s="10"/>
      <c r="I128" s="10"/>
      <c r="J128" s="10"/>
      <c r="K128" s="10"/>
      <c r="L128" s="10"/>
      <c r="M128" s="10"/>
      <c r="N128" s="10"/>
      <c r="O128" s="8"/>
      <c r="P128" s="8"/>
      <c r="Q128" s="8"/>
      <c r="R128" s="340" t="s">
        <v>70</v>
      </c>
      <c r="S128" s="341"/>
      <c r="T128" s="341"/>
      <c r="U128" s="342"/>
      <c r="V128" s="59">
        <v>1</v>
      </c>
      <c r="W128" s="8"/>
      <c r="X128" s="8"/>
      <c r="Y128" s="8"/>
      <c r="Z128" s="8"/>
      <c r="AA128" s="8"/>
      <c r="AB128" s="8"/>
      <c r="AC128" s="8"/>
      <c r="AD128" s="8"/>
      <c r="AE128" s="8"/>
      <c r="AF128" s="8"/>
      <c r="AG128" s="8"/>
      <c r="AH128" s="8"/>
    </row>
    <row r="129" spans="1:34" s="6" customFormat="1" ht="19.95" customHeight="1" thickBot="1" x14ac:dyDescent="0.35">
      <c r="A129" s="8"/>
      <c r="B129" s="22" t="s">
        <v>58</v>
      </c>
      <c r="C129" s="8"/>
      <c r="D129" s="8"/>
      <c r="E129" s="8"/>
      <c r="F129" s="8"/>
      <c r="G129" s="8"/>
      <c r="H129" s="8"/>
      <c r="I129" s="8"/>
      <c r="J129" s="8"/>
      <c r="K129" s="8"/>
      <c r="L129" s="8"/>
      <c r="M129" s="8"/>
      <c r="N129" s="8"/>
      <c r="O129" s="8"/>
      <c r="P129" s="8"/>
      <c r="Q129" s="8"/>
      <c r="R129" s="335" t="s">
        <v>72</v>
      </c>
      <c r="S129" s="336"/>
      <c r="T129" s="336"/>
      <c r="U129" s="336"/>
      <c r="V129" s="55">
        <v>0.9</v>
      </c>
      <c r="W129" s="8"/>
      <c r="X129" s="8"/>
      <c r="Y129" s="8"/>
      <c r="Z129" s="8"/>
      <c r="AA129" s="8"/>
      <c r="AB129" s="8"/>
      <c r="AC129" s="8"/>
      <c r="AD129" s="8"/>
      <c r="AE129" s="8"/>
      <c r="AF129" s="8"/>
      <c r="AG129" s="8"/>
      <c r="AH129" s="8"/>
    </row>
    <row r="130" spans="1:34" s="6" customFormat="1" ht="19.95" customHeight="1" x14ac:dyDescent="0.3">
      <c r="A130" s="8"/>
      <c r="B130" s="7"/>
      <c r="C130" s="8"/>
      <c r="D130" s="8"/>
      <c r="E130" s="8"/>
      <c r="F130" s="8"/>
      <c r="G130" s="8"/>
      <c r="H130" s="8"/>
      <c r="I130" s="8"/>
      <c r="J130" s="8"/>
      <c r="K130" s="8"/>
      <c r="L130" s="8"/>
      <c r="M130" s="8"/>
      <c r="N130" s="8"/>
      <c r="O130" s="8"/>
      <c r="P130" s="8"/>
      <c r="Q130" s="8"/>
      <c r="R130" s="345" t="s">
        <v>344</v>
      </c>
      <c r="S130" s="345"/>
      <c r="T130" s="345"/>
      <c r="U130" s="345"/>
      <c r="V130" s="345"/>
      <c r="W130" s="8"/>
      <c r="X130" s="8"/>
      <c r="Y130" s="8"/>
      <c r="Z130" s="8"/>
      <c r="AA130" s="8"/>
      <c r="AB130" s="8"/>
      <c r="AC130" s="8"/>
      <c r="AD130" s="8"/>
      <c r="AE130" s="8"/>
      <c r="AF130" s="8"/>
      <c r="AG130" s="8"/>
      <c r="AH130" s="8"/>
    </row>
    <row r="131" spans="1:34" s="6" customFormat="1" ht="19.95" customHeight="1" x14ac:dyDescent="0.3">
      <c r="A131" s="8"/>
      <c r="B131" s="7"/>
      <c r="C131" s="8"/>
      <c r="D131" s="8"/>
      <c r="E131" s="8"/>
      <c r="F131" s="8"/>
      <c r="G131" s="8"/>
      <c r="H131" s="8"/>
      <c r="I131" s="8"/>
      <c r="J131" s="8"/>
      <c r="K131" s="8"/>
      <c r="L131" s="8"/>
      <c r="M131" s="8"/>
      <c r="N131" s="8"/>
      <c r="O131" s="8"/>
      <c r="P131" s="8"/>
      <c r="Q131" s="8"/>
      <c r="R131" s="337"/>
      <c r="S131" s="337"/>
      <c r="T131" s="337"/>
      <c r="U131" s="337"/>
      <c r="V131" s="337"/>
      <c r="W131" s="343" t="s">
        <v>343</v>
      </c>
      <c r="X131" s="344"/>
      <c r="Y131" s="344"/>
      <c r="Z131" s="344"/>
      <c r="AA131" s="344"/>
      <c r="AB131" s="344"/>
      <c r="AC131" s="8"/>
      <c r="AD131" s="8"/>
      <c r="AE131" s="8"/>
      <c r="AF131" s="8"/>
      <c r="AG131" s="8"/>
      <c r="AH131" s="8"/>
    </row>
    <row r="132" spans="1:34" s="6" customFormat="1" ht="19.95" customHeight="1" x14ac:dyDescent="0.3">
      <c r="A132" s="8"/>
      <c r="B132" s="7"/>
      <c r="C132" s="8"/>
      <c r="D132" s="8"/>
      <c r="E132" s="8"/>
      <c r="F132" s="8"/>
      <c r="G132" s="8"/>
      <c r="H132" s="8"/>
      <c r="I132" s="8"/>
      <c r="J132" s="8"/>
      <c r="K132" s="8"/>
      <c r="L132" s="8"/>
      <c r="M132" s="8"/>
      <c r="N132" s="8"/>
      <c r="O132" s="8"/>
      <c r="P132" s="8"/>
      <c r="Q132" s="8"/>
      <c r="R132" s="344"/>
      <c r="S132" s="344"/>
      <c r="T132" s="344"/>
      <c r="U132" s="344"/>
      <c r="V132" s="20"/>
      <c r="W132" s="8"/>
      <c r="X132" s="8"/>
      <c r="Y132" s="8"/>
      <c r="Z132" s="8"/>
      <c r="AA132" s="8"/>
      <c r="AB132" s="8"/>
      <c r="AC132" s="8"/>
      <c r="AD132" s="8"/>
      <c r="AE132" s="8"/>
      <c r="AF132" s="8"/>
      <c r="AG132" s="8"/>
      <c r="AH132" s="8"/>
    </row>
    <row r="133" spans="1:34" s="6" customFormat="1" ht="19.95" customHeight="1" x14ac:dyDescent="0.3">
      <c r="A133" s="8"/>
      <c r="B133" s="7" t="s">
        <v>32</v>
      </c>
      <c r="C133" s="8" t="s">
        <v>20</v>
      </c>
      <c r="D133" s="8" t="s">
        <v>127</v>
      </c>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row>
    <row r="134" spans="1:34" s="6" customFormat="1" ht="19.95" customHeight="1" thickBot="1" x14ac:dyDescent="0.35">
      <c r="A134" s="8"/>
      <c r="B134" s="7" t="s">
        <v>22</v>
      </c>
      <c r="C134" s="8" t="s">
        <v>20</v>
      </c>
      <c r="D134" s="8" t="s">
        <v>174</v>
      </c>
      <c r="E134" s="8"/>
      <c r="F134" s="8"/>
      <c r="G134" s="8"/>
      <c r="H134" s="18"/>
      <c r="I134" s="8"/>
      <c r="J134" s="8"/>
      <c r="K134" s="8"/>
      <c r="L134" s="8"/>
      <c r="M134" s="8"/>
      <c r="N134" s="8"/>
      <c r="O134" s="8"/>
      <c r="P134" s="8"/>
      <c r="Q134" s="8"/>
      <c r="R134" s="356" t="s">
        <v>76</v>
      </c>
      <c r="S134" s="356"/>
      <c r="T134" s="356"/>
      <c r="U134" s="356"/>
      <c r="V134" s="356"/>
      <c r="W134" s="413" t="s">
        <v>77</v>
      </c>
      <c r="X134" s="413"/>
      <c r="Y134" s="413"/>
      <c r="Z134" s="413"/>
      <c r="AA134" s="413"/>
      <c r="AB134" s="413"/>
      <c r="AC134" s="8"/>
      <c r="AD134" s="8"/>
      <c r="AE134" s="8"/>
      <c r="AF134" s="8"/>
      <c r="AG134" s="8"/>
      <c r="AH134" s="8"/>
    </row>
    <row r="135" spans="1:34" s="6" customFormat="1" ht="19.95" customHeight="1" x14ac:dyDescent="0.3">
      <c r="A135" s="8"/>
      <c r="B135" s="7" t="s">
        <v>62</v>
      </c>
      <c r="C135" s="8" t="s">
        <v>20</v>
      </c>
      <c r="D135" s="8" t="s">
        <v>63</v>
      </c>
      <c r="E135" s="8"/>
      <c r="F135" s="8"/>
      <c r="G135" s="8"/>
      <c r="H135" s="8"/>
      <c r="I135" s="8"/>
      <c r="J135" s="8"/>
      <c r="K135" s="8"/>
      <c r="L135" s="8"/>
      <c r="M135" s="8"/>
      <c r="N135" s="8"/>
      <c r="O135" s="8"/>
      <c r="P135" s="8"/>
      <c r="Q135" s="8"/>
      <c r="R135" s="174" t="s">
        <v>79</v>
      </c>
      <c r="S135" s="175" t="s">
        <v>80</v>
      </c>
      <c r="T135" s="60" t="s">
        <v>81</v>
      </c>
      <c r="U135" s="49"/>
      <c r="V135" s="8"/>
      <c r="W135" s="346" t="s">
        <v>82</v>
      </c>
      <c r="X135" s="347"/>
      <c r="Y135" s="347"/>
      <c r="Z135" s="347" t="s">
        <v>83</v>
      </c>
      <c r="AA135" s="347"/>
      <c r="AB135" s="60" t="s">
        <v>276</v>
      </c>
      <c r="AC135" s="20"/>
      <c r="AD135" s="8"/>
      <c r="AE135" s="8"/>
      <c r="AF135" s="8"/>
      <c r="AG135" s="8"/>
      <c r="AH135" s="8"/>
    </row>
    <row r="136" spans="1:34" s="6" customFormat="1" ht="19.95" customHeight="1" x14ac:dyDescent="0.3">
      <c r="A136" s="8"/>
      <c r="B136" s="7" t="s">
        <v>65</v>
      </c>
      <c r="C136" s="8" t="s">
        <v>20</v>
      </c>
      <c r="D136" s="8" t="s">
        <v>66</v>
      </c>
      <c r="E136" s="8"/>
      <c r="F136" s="8"/>
      <c r="G136" s="8"/>
      <c r="H136" s="8"/>
      <c r="I136" s="8"/>
      <c r="J136" s="8"/>
      <c r="K136" s="8"/>
      <c r="L136" s="8"/>
      <c r="M136" s="8"/>
      <c r="N136" s="8"/>
      <c r="O136" s="8"/>
      <c r="P136" s="8"/>
      <c r="Q136" s="8"/>
      <c r="R136" s="172">
        <v>0</v>
      </c>
      <c r="S136" s="23">
        <v>1</v>
      </c>
      <c r="T136" s="53">
        <v>1</v>
      </c>
      <c r="U136" s="20"/>
      <c r="V136" s="8"/>
      <c r="W136" s="333" t="s">
        <v>84</v>
      </c>
      <c r="X136" s="334"/>
      <c r="Y136" s="334"/>
      <c r="Z136" s="334" t="s">
        <v>85</v>
      </c>
      <c r="AA136" s="334"/>
      <c r="AB136" s="53">
        <v>1.1000000000000001</v>
      </c>
      <c r="AC136" s="20"/>
      <c r="AD136" s="8"/>
      <c r="AE136" s="8"/>
      <c r="AF136" s="8"/>
      <c r="AG136" s="8"/>
      <c r="AH136" s="8"/>
    </row>
    <row r="137" spans="1:34" s="6" customFormat="1" ht="19.95" customHeight="1" x14ac:dyDescent="0.3">
      <c r="A137" s="8"/>
      <c r="B137" s="7" t="s">
        <v>68</v>
      </c>
      <c r="C137" s="8" t="s">
        <v>20</v>
      </c>
      <c r="D137" s="8" t="s">
        <v>69</v>
      </c>
      <c r="E137" s="8"/>
      <c r="F137" s="8"/>
      <c r="G137" s="8"/>
      <c r="H137" s="8"/>
      <c r="I137" s="8"/>
      <c r="J137" s="8"/>
      <c r="K137" s="8"/>
      <c r="L137" s="8"/>
      <c r="M137" s="8"/>
      <c r="N137" s="8"/>
      <c r="O137" s="8"/>
      <c r="P137" s="8"/>
      <c r="Q137" s="8"/>
      <c r="R137" s="172">
        <v>15</v>
      </c>
      <c r="S137" s="23">
        <v>1.5</v>
      </c>
      <c r="T137" s="53">
        <v>2</v>
      </c>
      <c r="U137" s="20"/>
      <c r="V137" s="8"/>
      <c r="W137" s="333" t="s">
        <v>88</v>
      </c>
      <c r="X137" s="334"/>
      <c r="Y137" s="334"/>
      <c r="Z137" s="334" t="s">
        <v>85</v>
      </c>
      <c r="AA137" s="334"/>
      <c r="AB137" s="53">
        <v>1.1000000000000001</v>
      </c>
      <c r="AC137" s="20"/>
      <c r="AD137" s="8"/>
      <c r="AE137" s="8"/>
      <c r="AF137" s="8"/>
      <c r="AG137" s="8"/>
      <c r="AH137" s="8"/>
    </row>
    <row r="138" spans="1:34" s="6" customFormat="1" ht="19.95" customHeight="1" x14ac:dyDescent="0.3">
      <c r="A138" s="8"/>
      <c r="B138" s="7" t="s">
        <v>71</v>
      </c>
      <c r="C138" s="8" t="s">
        <v>20</v>
      </c>
      <c r="D138" s="8" t="s">
        <v>128</v>
      </c>
      <c r="E138" s="8"/>
      <c r="F138" s="8"/>
      <c r="G138" s="8"/>
      <c r="H138" s="8"/>
      <c r="I138" s="8"/>
      <c r="J138" s="8"/>
      <c r="K138" s="8"/>
      <c r="L138" s="8"/>
      <c r="M138" s="8"/>
      <c r="N138" s="8"/>
      <c r="O138" s="8"/>
      <c r="P138" s="8"/>
      <c r="Q138" s="8"/>
      <c r="R138" s="172">
        <v>30</v>
      </c>
      <c r="S138" s="23">
        <v>2</v>
      </c>
      <c r="T138" s="53">
        <v>2.75</v>
      </c>
      <c r="U138" s="20"/>
      <c r="V138" s="8"/>
      <c r="W138" s="333" t="s">
        <v>91</v>
      </c>
      <c r="X138" s="334"/>
      <c r="Y138" s="334"/>
      <c r="Z138" s="334" t="s">
        <v>92</v>
      </c>
      <c r="AA138" s="334"/>
      <c r="AB138" s="53">
        <v>1.1000000000000001</v>
      </c>
      <c r="AC138" s="20"/>
      <c r="AD138" s="8"/>
      <c r="AE138" s="8"/>
      <c r="AF138" s="8"/>
      <c r="AG138" s="8"/>
      <c r="AH138" s="8"/>
    </row>
    <row r="139" spans="1:34" s="6" customFormat="1" ht="19.95" customHeight="1" x14ac:dyDescent="0.3">
      <c r="A139" s="8"/>
      <c r="B139" s="7" t="s">
        <v>73</v>
      </c>
      <c r="C139" s="8" t="s">
        <v>20</v>
      </c>
      <c r="D139" s="8" t="s">
        <v>129</v>
      </c>
      <c r="E139" s="8"/>
      <c r="F139" s="8"/>
      <c r="G139" s="8"/>
      <c r="H139" s="8"/>
      <c r="I139" s="8"/>
      <c r="J139" s="8"/>
      <c r="K139" s="8"/>
      <c r="L139" s="8"/>
      <c r="M139" s="8"/>
      <c r="N139" s="8"/>
      <c r="O139" s="8"/>
      <c r="P139" s="8"/>
      <c r="Q139" s="8"/>
      <c r="R139" s="172">
        <v>45</v>
      </c>
      <c r="S139" s="23">
        <v>2.2999999999999998</v>
      </c>
      <c r="T139" s="53">
        <v>3.3</v>
      </c>
      <c r="U139" s="20"/>
      <c r="V139" s="8"/>
      <c r="W139" s="333" t="s">
        <v>93</v>
      </c>
      <c r="X139" s="334"/>
      <c r="Y139" s="334"/>
      <c r="Z139" s="334" t="s">
        <v>94</v>
      </c>
      <c r="AA139" s="334"/>
      <c r="AB139" s="53" t="s">
        <v>95</v>
      </c>
      <c r="AC139" s="20"/>
      <c r="AD139" s="8"/>
      <c r="AE139" s="8"/>
      <c r="AF139" s="8"/>
      <c r="AG139" s="8"/>
      <c r="AH139" s="8"/>
    </row>
    <row r="140" spans="1:34" s="6" customFormat="1" ht="19.95" customHeight="1" thickBot="1" x14ac:dyDescent="0.35">
      <c r="A140" s="8"/>
      <c r="B140" s="7" t="s">
        <v>74</v>
      </c>
      <c r="C140" s="8" t="s">
        <v>20</v>
      </c>
      <c r="D140" s="8" t="s">
        <v>75</v>
      </c>
      <c r="E140" s="8"/>
      <c r="F140" s="8"/>
      <c r="G140" s="8"/>
      <c r="H140" s="8"/>
      <c r="I140" s="8"/>
      <c r="J140" s="8"/>
      <c r="K140" s="8"/>
      <c r="L140" s="8"/>
      <c r="M140" s="8"/>
      <c r="N140" s="8"/>
      <c r="O140" s="8"/>
      <c r="P140" s="8"/>
      <c r="Q140" s="8"/>
      <c r="R140" s="173">
        <v>90</v>
      </c>
      <c r="S140" s="54">
        <v>2.5</v>
      </c>
      <c r="T140" s="55">
        <v>3.9</v>
      </c>
      <c r="U140" s="20"/>
      <c r="V140" s="8"/>
      <c r="W140" s="335" t="s">
        <v>96</v>
      </c>
      <c r="X140" s="336"/>
      <c r="Y140" s="336"/>
      <c r="Z140" s="336" t="s">
        <v>97</v>
      </c>
      <c r="AA140" s="336"/>
      <c r="AB140" s="55">
        <v>1.3</v>
      </c>
      <c r="AC140" s="20"/>
      <c r="AD140" s="8"/>
      <c r="AE140" s="8"/>
      <c r="AF140" s="8"/>
      <c r="AG140" s="8"/>
      <c r="AH140" s="8"/>
    </row>
    <row r="141" spans="1:34" s="6" customFormat="1" ht="19.95" customHeight="1" x14ac:dyDescent="0.3">
      <c r="A141" s="8"/>
      <c r="B141" s="7" t="s">
        <v>78</v>
      </c>
      <c r="C141" s="8" t="s">
        <v>20</v>
      </c>
      <c r="D141" s="8" t="s">
        <v>155</v>
      </c>
      <c r="E141" s="8"/>
      <c r="F141" s="8"/>
      <c r="G141" s="8"/>
      <c r="H141" s="8"/>
      <c r="I141" s="8"/>
      <c r="J141" s="8"/>
      <c r="K141" s="8"/>
      <c r="L141" s="8"/>
      <c r="M141" s="8"/>
      <c r="N141" s="8"/>
      <c r="O141" s="8"/>
      <c r="P141" s="8"/>
      <c r="Q141" s="337" t="s">
        <v>346</v>
      </c>
      <c r="R141" s="338"/>
      <c r="S141" s="338"/>
      <c r="T141" s="338"/>
      <c r="U141" s="338"/>
      <c r="V141" s="8"/>
      <c r="W141" s="332" t="s">
        <v>345</v>
      </c>
      <c r="X141" s="332"/>
      <c r="Y141" s="332"/>
      <c r="Z141" s="332"/>
      <c r="AA141" s="332"/>
      <c r="AB141" s="332"/>
      <c r="AC141" s="8"/>
      <c r="AD141" s="8"/>
      <c r="AE141" s="8"/>
      <c r="AF141" s="8"/>
      <c r="AG141" s="8"/>
      <c r="AH141" s="8"/>
    </row>
    <row r="142" spans="1:34" s="6" customFormat="1" ht="19.95" customHeight="1" x14ac:dyDescent="0.3">
      <c r="A142" s="8"/>
      <c r="B142" s="7" t="s">
        <v>21</v>
      </c>
      <c r="C142" s="8" t="s">
        <v>20</v>
      </c>
      <c r="D142" s="8" t="s">
        <v>175</v>
      </c>
      <c r="E142" s="8"/>
      <c r="F142" s="8"/>
      <c r="G142" s="18"/>
      <c r="H142" s="8"/>
      <c r="I142" s="8"/>
      <c r="J142" s="8"/>
      <c r="K142" s="8"/>
      <c r="L142" s="8"/>
      <c r="M142" s="8"/>
      <c r="N142" s="8"/>
      <c r="O142" s="8"/>
      <c r="P142" s="8"/>
      <c r="Q142" s="338"/>
      <c r="R142" s="338"/>
      <c r="S142" s="338"/>
      <c r="T142" s="338"/>
      <c r="U142" s="338"/>
      <c r="V142" s="8"/>
      <c r="AC142" s="8"/>
      <c r="AD142" s="8"/>
      <c r="AE142" s="8"/>
      <c r="AF142" s="8"/>
      <c r="AG142" s="8"/>
      <c r="AH142" s="8"/>
    </row>
    <row r="143" spans="1:34" s="6" customFormat="1" ht="19.95" customHeight="1" x14ac:dyDescent="0.3">
      <c r="A143" s="8"/>
      <c r="B143" s="7" t="s">
        <v>86</v>
      </c>
      <c r="C143" s="8" t="s">
        <v>20</v>
      </c>
      <c r="D143" s="8" t="s">
        <v>87</v>
      </c>
      <c r="E143" s="8"/>
      <c r="F143" s="8"/>
      <c r="G143" s="8"/>
      <c r="H143" s="8"/>
      <c r="I143" s="8"/>
      <c r="J143" s="8"/>
      <c r="K143" s="8"/>
      <c r="L143" s="8"/>
      <c r="M143" s="8"/>
      <c r="N143" s="8"/>
      <c r="O143" s="8"/>
      <c r="P143" s="8"/>
      <c r="Q143" s="8"/>
      <c r="R143" s="339" t="s">
        <v>98</v>
      </c>
      <c r="S143" s="339"/>
      <c r="T143" s="339"/>
      <c r="U143" s="339"/>
      <c r="V143" s="339"/>
      <c r="W143" s="8"/>
      <c r="X143" s="8"/>
      <c r="Y143" s="8"/>
      <c r="Z143" s="8"/>
      <c r="AA143" s="8"/>
      <c r="AB143" s="8"/>
      <c r="AC143" s="8"/>
      <c r="AD143" s="8"/>
      <c r="AE143" s="8"/>
      <c r="AF143" s="8"/>
      <c r="AG143" s="8"/>
      <c r="AH143" s="8"/>
    </row>
    <row r="144" spans="1:34" s="6" customFormat="1" ht="19.95" customHeight="1" x14ac:dyDescent="0.3">
      <c r="A144" s="8"/>
      <c r="B144" s="7" t="s">
        <v>89</v>
      </c>
      <c r="C144" s="8" t="s">
        <v>20</v>
      </c>
      <c r="D144" s="8" t="s">
        <v>90</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row>
    <row r="145" spans="1:34" s="6" customFormat="1" ht="19.95" customHeight="1" x14ac:dyDescent="0.3">
      <c r="A145" s="8"/>
      <c r="B145" s="7"/>
      <c r="C145" s="8"/>
      <c r="D145" s="8"/>
      <c r="E145" s="8"/>
      <c r="F145" s="8"/>
      <c r="G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row>
    <row r="146" spans="1:34" s="6" customFormat="1" ht="19.95" customHeight="1" x14ac:dyDescent="0.3">
      <c r="A146" s="8"/>
      <c r="B146" s="7"/>
      <c r="C146" s="8"/>
      <c r="D146" s="334" t="s">
        <v>283</v>
      </c>
      <c r="E146" s="334"/>
      <c r="F146" s="40" t="s">
        <v>71</v>
      </c>
      <c r="G146" s="40" t="s">
        <v>73</v>
      </c>
      <c r="H146" s="40" t="s">
        <v>89</v>
      </c>
      <c r="I146" s="40" t="s">
        <v>74</v>
      </c>
      <c r="J146" s="40" t="s">
        <v>62</v>
      </c>
      <c r="K146" s="40" t="s">
        <v>65</v>
      </c>
      <c r="L146" s="40" t="s">
        <v>68</v>
      </c>
      <c r="M146" s="61"/>
      <c r="N146" s="8"/>
      <c r="O146" s="8"/>
      <c r="P146" s="8"/>
      <c r="Q146" s="8"/>
      <c r="R146" s="8"/>
      <c r="S146" s="8"/>
      <c r="T146" s="8"/>
      <c r="U146" s="8"/>
      <c r="V146" s="8"/>
      <c r="W146" s="8"/>
      <c r="X146" s="8"/>
      <c r="Y146" s="8"/>
      <c r="Z146" s="8"/>
      <c r="AA146" s="8"/>
      <c r="AB146" s="8"/>
      <c r="AC146" s="8"/>
      <c r="AD146" s="8"/>
      <c r="AE146" s="8"/>
      <c r="AF146" s="8"/>
      <c r="AG146" s="8"/>
      <c r="AH146" s="8"/>
    </row>
    <row r="147" spans="1:34" s="6" customFormat="1" ht="19.95" customHeight="1" x14ac:dyDescent="0.3">
      <c r="A147" s="8"/>
      <c r="B147" s="7"/>
      <c r="C147" s="8"/>
      <c r="D147" s="407" t="s">
        <v>26</v>
      </c>
      <c r="E147" s="407"/>
      <c r="F147" s="134"/>
      <c r="G147" s="135"/>
      <c r="H147" s="131"/>
      <c r="I147" s="141"/>
      <c r="J147" s="127">
        <f>IF(H147="square",1.1,1)</f>
        <v>1</v>
      </c>
      <c r="K147" s="127">
        <f>IF(F147=0,0,(COS(RADIANS(I147))+(G147/F147)*SIN(RADIANS(I147)))^0.65)</f>
        <v>0</v>
      </c>
      <c r="L147" s="127">
        <v>1.1000000000000001</v>
      </c>
      <c r="M147" s="62"/>
      <c r="N147" s="8"/>
      <c r="O147" s="8"/>
      <c r="P147" s="8"/>
      <c r="Q147" s="8"/>
      <c r="R147" s="8"/>
      <c r="S147" s="8"/>
      <c r="T147" s="8"/>
      <c r="U147" s="8"/>
      <c r="V147" s="8"/>
      <c r="W147" s="8"/>
      <c r="X147" s="8"/>
      <c r="Y147" s="8"/>
      <c r="Z147" s="8"/>
      <c r="AA147" s="8"/>
      <c r="AB147" s="8"/>
      <c r="AC147" s="8"/>
      <c r="AD147" s="8"/>
      <c r="AE147" s="8"/>
      <c r="AF147" s="8"/>
      <c r="AG147" s="8"/>
      <c r="AH147" s="8"/>
    </row>
    <row r="148" spans="1:34" s="6" customFormat="1" ht="19.95" customHeight="1" x14ac:dyDescent="0.3">
      <c r="A148" s="8"/>
      <c r="B148" s="7"/>
      <c r="C148" s="8"/>
      <c r="D148" s="407" t="s">
        <v>27</v>
      </c>
      <c r="E148" s="407"/>
      <c r="F148" s="134"/>
      <c r="G148" s="135"/>
      <c r="H148" s="131"/>
      <c r="I148" s="141"/>
      <c r="J148" s="127">
        <f>IF(H148="square",1.1,1)</f>
        <v>1</v>
      </c>
      <c r="K148" s="127">
        <f>IF(F148=0,0,(COS(RADIANS(I148))+(G148/F148)*SIN(RADIANS(I148)))^0.65)</f>
        <v>0</v>
      </c>
      <c r="L148" s="127">
        <v>1.1000000000000001</v>
      </c>
      <c r="M148" s="62"/>
      <c r="N148" s="8"/>
      <c r="O148" s="8"/>
      <c r="P148" s="8"/>
      <c r="Q148" s="8"/>
      <c r="R148" s="8"/>
      <c r="S148" s="8"/>
      <c r="T148" s="8"/>
      <c r="U148" s="8"/>
      <c r="V148" s="8"/>
      <c r="W148" s="8"/>
      <c r="X148" s="8"/>
      <c r="Y148" s="8"/>
      <c r="Z148" s="8"/>
      <c r="AA148" s="8"/>
      <c r="AB148" s="8"/>
      <c r="AC148" s="8"/>
      <c r="AD148" s="8"/>
      <c r="AE148" s="8"/>
      <c r="AF148" s="8"/>
      <c r="AG148" s="8"/>
      <c r="AH148" s="8"/>
    </row>
    <row r="149" spans="1:34" s="6" customFormat="1" ht="19.95" customHeight="1" x14ac:dyDescent="0.3">
      <c r="A149" s="8"/>
      <c r="B149" s="7"/>
      <c r="C149" s="8"/>
      <c r="D149" s="407" t="s">
        <v>28</v>
      </c>
      <c r="E149" s="407"/>
      <c r="F149" s="134"/>
      <c r="G149" s="135"/>
      <c r="H149" s="131"/>
      <c r="I149" s="141"/>
      <c r="J149" s="127">
        <f>IF(H149="square",1.1,1)</f>
        <v>1</v>
      </c>
      <c r="K149" s="127">
        <f>IF(F149=0,0,(COS(RADIANS(I149))+(G149/F149)*SIN(RADIANS(I149)))^0.65)</f>
        <v>0</v>
      </c>
      <c r="L149" s="127">
        <v>1.1000000000000001</v>
      </c>
      <c r="M149" s="62"/>
      <c r="N149" s="8"/>
      <c r="O149" s="8"/>
      <c r="P149" s="8"/>
      <c r="Q149" s="8"/>
      <c r="R149" s="8"/>
      <c r="S149" s="8"/>
      <c r="T149" s="8"/>
      <c r="U149" s="8"/>
      <c r="V149" s="8"/>
      <c r="W149" s="8"/>
      <c r="X149" s="8"/>
      <c r="Y149" s="8"/>
      <c r="Z149" s="8"/>
      <c r="AA149" s="8"/>
      <c r="AB149" s="8"/>
      <c r="AC149" s="8"/>
      <c r="AD149" s="8"/>
      <c r="AE149" s="8"/>
      <c r="AF149" s="8"/>
      <c r="AG149" s="8"/>
      <c r="AH149" s="8"/>
    </row>
    <row r="150" spans="1:34" s="6" customFormat="1" ht="19.95" customHeight="1" x14ac:dyDescent="0.3">
      <c r="A150" s="8"/>
      <c r="B150" s="7"/>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row>
    <row r="151" spans="1:34" s="6" customFormat="1" ht="19.95" customHeight="1" x14ac:dyDescent="0.3">
      <c r="A151" s="8"/>
      <c r="B151" s="7"/>
      <c r="C151" s="8"/>
      <c r="D151" s="334" t="s">
        <v>283</v>
      </c>
      <c r="E151" s="334"/>
      <c r="F151" s="40" t="s">
        <v>22</v>
      </c>
      <c r="G151" s="40" t="s">
        <v>21</v>
      </c>
      <c r="H151" s="40" t="s">
        <v>78</v>
      </c>
      <c r="I151" s="468" t="s">
        <v>100</v>
      </c>
      <c r="J151" s="468"/>
      <c r="K151" s="58" t="s">
        <v>101</v>
      </c>
      <c r="L151" s="40" t="s">
        <v>32</v>
      </c>
      <c r="M151" s="8"/>
      <c r="N151" s="8"/>
      <c r="O151" s="8"/>
      <c r="P151" s="8"/>
      <c r="Q151" s="8"/>
      <c r="R151" s="8"/>
      <c r="S151" s="8"/>
      <c r="T151" s="8"/>
      <c r="U151" s="8"/>
      <c r="V151" s="8"/>
      <c r="W151" s="8"/>
      <c r="X151" s="8"/>
      <c r="Y151" s="8"/>
      <c r="Z151" s="8"/>
      <c r="AA151" s="8"/>
      <c r="AB151" s="8"/>
      <c r="AC151" s="8"/>
      <c r="AD151" s="8"/>
      <c r="AE151" s="8"/>
      <c r="AF151" s="8"/>
      <c r="AG151" s="8"/>
      <c r="AH151" s="8"/>
    </row>
    <row r="152" spans="1:34" s="6" customFormat="1" ht="19.95" customHeight="1" x14ac:dyDescent="0.3">
      <c r="A152" s="8"/>
      <c r="B152" s="7"/>
      <c r="C152" s="8"/>
      <c r="D152" s="407" t="s">
        <v>26</v>
      </c>
      <c r="E152" s="407"/>
      <c r="F152" s="134"/>
      <c r="G152" s="134"/>
      <c r="H152" s="136" t="str">
        <f>IF(G152=0,"",G152/SQRT((32.2*F152)))</f>
        <v/>
      </c>
      <c r="I152" s="442"/>
      <c r="J152" s="442"/>
      <c r="K152" s="137">
        <f>IFERROR(IF(H152&gt;0.8,3*F147,2.4*F147),"")</f>
        <v>0</v>
      </c>
      <c r="L152" s="129" t="str">
        <f>IFERROR(MROUND(IF(NOT(I152="less than 12% fines"),F152*2*0.5*J147*K147*L147*((F147/F152)^0.65)*(H152^0.43),F152*2*J147*K147*L147*((F147/F152)^0.65)*(H152^0.43)),0.5),"")</f>
        <v/>
      </c>
      <c r="M152" s="8"/>
      <c r="N152" s="8"/>
      <c r="O152" s="8"/>
      <c r="P152" s="8"/>
      <c r="Q152" s="8"/>
      <c r="R152" s="8"/>
      <c r="S152" s="8"/>
      <c r="T152" s="8"/>
      <c r="U152" s="8"/>
      <c r="V152" s="8"/>
      <c r="W152" s="8"/>
      <c r="X152" s="8"/>
      <c r="Y152" s="8"/>
      <c r="Z152" s="8"/>
      <c r="AB152" s="8"/>
      <c r="AC152" s="8"/>
      <c r="AD152" s="8"/>
    </row>
    <row r="153" spans="1:34" s="6" customFormat="1" ht="19.95" customHeight="1" thickBot="1" x14ac:dyDescent="0.35">
      <c r="A153" s="8"/>
      <c r="B153" s="7"/>
      <c r="C153" s="8"/>
      <c r="D153" s="407" t="s">
        <v>27</v>
      </c>
      <c r="E153" s="407"/>
      <c r="F153" s="134"/>
      <c r="G153" s="134"/>
      <c r="H153" s="136" t="str">
        <f>IF(G153=0,"",G153/SQRT((32.2*F153)))</f>
        <v/>
      </c>
      <c r="I153" s="442"/>
      <c r="J153" s="442"/>
      <c r="K153" s="137">
        <f t="shared" ref="K153:K154" si="5">IFERROR(IF(H153&gt;0.8,3*F148,2.4*F148),"")</f>
        <v>0</v>
      </c>
      <c r="L153" s="129" t="str">
        <f t="shared" ref="L153:L154" si="6">IFERROR(MROUND(IF(NOT(I153="less than 12% fines"),F153*2*0.5*J148*K148*L148*((F148/F153)^0.65)*(H153^0.43),F153*2*J148*K148*L148*((F148/F153)^0.65)*(H153^0.43)),0.5),"")</f>
        <v/>
      </c>
      <c r="M153" s="8"/>
      <c r="N153" s="8"/>
      <c r="O153" s="8"/>
      <c r="P153" s="8"/>
      <c r="Q153" s="8"/>
      <c r="R153" s="356" t="s">
        <v>103</v>
      </c>
      <c r="S153" s="356"/>
      <c r="T153" s="356"/>
      <c r="U153" s="356"/>
      <c r="V153" s="356"/>
      <c r="W153" s="8"/>
      <c r="X153" s="8"/>
      <c r="Y153" s="8"/>
      <c r="Z153" s="8"/>
      <c r="AA153" s="8"/>
      <c r="AB153" s="8"/>
      <c r="AC153" s="8"/>
      <c r="AD153" s="8"/>
    </row>
    <row r="154" spans="1:34" s="6" customFormat="1" ht="19.95" customHeight="1" x14ac:dyDescent="0.3">
      <c r="A154" s="8"/>
      <c r="B154" s="7"/>
      <c r="C154" s="8"/>
      <c r="D154" s="407" t="s">
        <v>28</v>
      </c>
      <c r="E154" s="407"/>
      <c r="F154" s="134"/>
      <c r="G154" s="134"/>
      <c r="H154" s="136" t="str">
        <f>IF(G154=0,"",G154/SQRT((32.2*F154)))</f>
        <v/>
      </c>
      <c r="I154" s="442"/>
      <c r="J154" s="442"/>
      <c r="K154" s="137">
        <f t="shared" si="5"/>
        <v>0</v>
      </c>
      <c r="L154" s="129" t="str">
        <f t="shared" si="6"/>
        <v/>
      </c>
      <c r="M154" s="8"/>
      <c r="N154" s="8"/>
      <c r="O154" s="8"/>
      <c r="P154" s="8"/>
      <c r="Q154" s="45"/>
      <c r="R154" s="46"/>
      <c r="S154" s="46"/>
      <c r="T154" s="46"/>
      <c r="U154" s="46"/>
      <c r="V154" s="46"/>
      <c r="W154" s="46"/>
      <c r="X154" s="46"/>
      <c r="Y154" s="47"/>
      <c r="Z154" s="8"/>
      <c r="AA154" s="8"/>
      <c r="AB154" s="8"/>
      <c r="AC154" s="8"/>
      <c r="AD154" s="8"/>
    </row>
    <row r="155" spans="1:34" s="6" customFormat="1" ht="19.95" customHeight="1" x14ac:dyDescent="0.3">
      <c r="A155" s="8"/>
      <c r="B155" s="7"/>
      <c r="C155" s="8"/>
      <c r="D155" s="414" t="s">
        <v>102</v>
      </c>
      <c r="E155" s="415"/>
      <c r="F155" s="415"/>
      <c r="G155" s="415"/>
      <c r="H155" s="415"/>
      <c r="I155" s="415"/>
      <c r="J155" s="415"/>
      <c r="K155" s="415"/>
      <c r="L155" s="467"/>
      <c r="M155" s="8"/>
      <c r="N155" s="8"/>
      <c r="O155" s="8"/>
      <c r="P155" s="8"/>
      <c r="Q155" s="33"/>
      <c r="R155" s="8"/>
      <c r="S155" s="8"/>
      <c r="T155" s="8"/>
      <c r="U155" s="8"/>
      <c r="V155" s="8"/>
      <c r="W155" s="8"/>
      <c r="X155" s="8"/>
      <c r="Y155" s="34"/>
      <c r="Z155" s="8"/>
      <c r="AA155" s="8"/>
      <c r="AB155" s="8"/>
      <c r="AC155" s="8"/>
      <c r="AD155" s="8"/>
    </row>
    <row r="156" spans="1:34" s="6" customFormat="1" ht="19.95" customHeight="1" x14ac:dyDescent="0.3">
      <c r="A156" s="8"/>
      <c r="B156" s="7"/>
      <c r="C156" s="8"/>
      <c r="D156" s="8"/>
      <c r="E156" s="8"/>
      <c r="F156" s="8"/>
      <c r="G156" s="8"/>
      <c r="H156" s="8"/>
      <c r="I156" s="8"/>
      <c r="J156" s="8"/>
      <c r="K156" s="8"/>
      <c r="L156" s="8"/>
      <c r="M156" s="8"/>
      <c r="N156" s="8"/>
      <c r="O156" s="8"/>
      <c r="P156" s="8"/>
      <c r="Q156" s="33"/>
      <c r="R156" s="8"/>
      <c r="S156" s="8"/>
      <c r="T156" s="8"/>
      <c r="U156" s="8"/>
      <c r="V156" s="8"/>
      <c r="W156" s="8"/>
      <c r="X156" s="8"/>
      <c r="Y156" s="34"/>
      <c r="Z156" s="8"/>
      <c r="AA156" s="8"/>
      <c r="AB156" s="8"/>
      <c r="AC156" s="8"/>
      <c r="AD156" s="8"/>
    </row>
    <row r="157" spans="1:34" s="6" customFormat="1" ht="19.95" customHeight="1" x14ac:dyDescent="0.3">
      <c r="A157" s="8"/>
      <c r="B157" s="22"/>
      <c r="C157" s="22"/>
      <c r="D157" s="8"/>
      <c r="E157" s="22"/>
      <c r="F157" s="8"/>
      <c r="G157" s="8"/>
      <c r="H157" s="8"/>
      <c r="I157" s="8"/>
      <c r="J157" s="8"/>
      <c r="K157" s="8"/>
      <c r="L157" s="8"/>
      <c r="M157" s="8"/>
      <c r="N157" s="8"/>
      <c r="O157" s="8"/>
      <c r="P157" s="8"/>
      <c r="Q157" s="33"/>
      <c r="R157" s="8"/>
      <c r="S157" s="8"/>
      <c r="T157" s="8"/>
      <c r="U157" s="8"/>
      <c r="V157" s="8"/>
      <c r="W157" s="8"/>
      <c r="X157" s="8"/>
      <c r="Y157" s="34"/>
      <c r="Z157" s="8"/>
      <c r="AA157" s="8"/>
      <c r="AB157" s="8"/>
      <c r="AC157" s="8"/>
      <c r="AD157" s="8"/>
    </row>
    <row r="158" spans="1:34" s="6" customFormat="1" ht="19.95" customHeight="1" x14ac:dyDescent="0.3">
      <c r="A158" s="8"/>
      <c r="B158" s="7"/>
      <c r="C158" s="8"/>
      <c r="D158" s="8"/>
      <c r="E158" s="8"/>
      <c r="F158" s="8"/>
      <c r="G158" s="8"/>
      <c r="H158" s="8"/>
      <c r="I158" s="8"/>
      <c r="J158" s="8"/>
      <c r="K158" s="8"/>
      <c r="L158" s="8"/>
      <c r="M158" s="8"/>
      <c r="N158" s="8"/>
      <c r="O158" s="8"/>
      <c r="P158" s="8"/>
      <c r="Q158" s="33"/>
      <c r="R158" s="8"/>
      <c r="S158" s="8"/>
      <c r="T158" s="8"/>
      <c r="U158" s="8"/>
      <c r="V158" s="8"/>
      <c r="W158" s="8"/>
      <c r="X158" s="8"/>
      <c r="Y158" s="34"/>
      <c r="Z158" s="8"/>
      <c r="AA158" s="8"/>
      <c r="AB158" s="8"/>
      <c r="AC158" s="8"/>
      <c r="AD158" s="8"/>
    </row>
    <row r="159" spans="1:34" s="6" customFormat="1" ht="19.95" customHeight="1" x14ac:dyDescent="0.3">
      <c r="A159" s="8"/>
      <c r="B159" s="7"/>
      <c r="C159" s="8"/>
      <c r="D159" s="8"/>
      <c r="E159" s="8"/>
      <c r="F159" s="8"/>
      <c r="G159" s="8"/>
      <c r="H159" s="8"/>
      <c r="I159" s="8"/>
      <c r="J159" s="8"/>
      <c r="K159" s="8"/>
      <c r="L159" s="8"/>
      <c r="M159" s="8"/>
      <c r="N159" s="8"/>
      <c r="O159" s="8"/>
      <c r="P159" s="8"/>
      <c r="Q159" s="33"/>
      <c r="R159" s="8"/>
      <c r="S159" s="8"/>
      <c r="T159" s="8"/>
      <c r="U159" s="8"/>
      <c r="V159" s="8"/>
      <c r="W159" s="8"/>
      <c r="X159" s="8"/>
      <c r="Y159" s="34"/>
      <c r="Z159" s="8"/>
      <c r="AA159" s="8"/>
      <c r="AB159" s="8"/>
      <c r="AC159" s="8"/>
      <c r="AD159" s="8"/>
    </row>
    <row r="160" spans="1:34" s="6" customFormat="1" ht="19.95" customHeight="1" x14ac:dyDescent="0.3">
      <c r="A160" s="8"/>
      <c r="B160" s="7"/>
      <c r="C160" s="8"/>
      <c r="D160" s="8"/>
      <c r="E160" s="8"/>
      <c r="F160" s="8"/>
      <c r="G160" s="8"/>
      <c r="H160" s="8"/>
      <c r="I160" s="8"/>
      <c r="J160" s="8"/>
      <c r="K160" s="8"/>
      <c r="L160" s="8"/>
      <c r="M160" s="8"/>
      <c r="N160" s="8"/>
      <c r="O160" s="8"/>
      <c r="P160" s="8"/>
      <c r="Q160" s="33"/>
      <c r="R160" s="8"/>
      <c r="S160" s="8"/>
      <c r="T160" s="8"/>
      <c r="U160" s="8"/>
      <c r="V160" s="8"/>
      <c r="W160" s="8"/>
      <c r="X160" s="8"/>
      <c r="Y160" s="34"/>
      <c r="Z160" s="8"/>
      <c r="AA160" s="8"/>
      <c r="AB160" s="8"/>
      <c r="AC160" s="8"/>
      <c r="AD160" s="8"/>
    </row>
    <row r="161" spans="1:30" s="6" customFormat="1" ht="19.95" customHeight="1" x14ac:dyDescent="0.3">
      <c r="A161" s="8"/>
      <c r="B161" s="7"/>
      <c r="C161" s="8"/>
      <c r="D161" s="8"/>
      <c r="E161" s="8"/>
      <c r="F161" s="8"/>
      <c r="G161" s="8"/>
      <c r="H161" s="8"/>
      <c r="I161" s="8"/>
      <c r="J161" s="8"/>
      <c r="K161" s="8"/>
      <c r="L161" s="8"/>
      <c r="M161" s="8"/>
      <c r="N161" s="8"/>
      <c r="O161" s="8"/>
      <c r="P161" s="8"/>
      <c r="Q161" s="33"/>
      <c r="R161" s="8"/>
      <c r="S161" s="8"/>
      <c r="T161" s="8"/>
      <c r="U161" s="8"/>
      <c r="V161" s="8"/>
      <c r="W161" s="8"/>
      <c r="X161" s="8"/>
      <c r="Y161" s="34"/>
      <c r="Z161" s="8"/>
      <c r="AA161" s="8"/>
      <c r="AB161" s="8"/>
      <c r="AC161" s="8"/>
      <c r="AD161" s="8"/>
    </row>
    <row r="162" spans="1:30" s="6" customFormat="1" ht="19.95" customHeight="1" x14ac:dyDescent="0.3">
      <c r="A162" s="8"/>
      <c r="B162" s="7"/>
      <c r="C162" s="8"/>
      <c r="D162" s="8"/>
      <c r="E162" s="8"/>
      <c r="F162" s="8"/>
      <c r="G162" s="8"/>
      <c r="H162" s="8"/>
      <c r="I162" s="8"/>
      <c r="J162" s="8"/>
      <c r="K162" s="8"/>
      <c r="L162" s="8"/>
      <c r="M162" s="8"/>
      <c r="N162" s="8"/>
      <c r="O162" s="8"/>
      <c r="P162" s="8"/>
      <c r="Q162" s="33"/>
      <c r="R162" s="8"/>
      <c r="S162" s="8"/>
      <c r="T162" s="8"/>
      <c r="U162" s="8"/>
      <c r="V162" s="8"/>
      <c r="W162" s="8"/>
      <c r="X162" s="8"/>
      <c r="Y162" s="34"/>
      <c r="Z162" s="8"/>
      <c r="AA162" s="8"/>
      <c r="AB162" s="8"/>
      <c r="AC162" s="8"/>
      <c r="AD162" s="8"/>
    </row>
    <row r="163" spans="1:30" s="6" customFormat="1" ht="19.95" customHeight="1" x14ac:dyDescent="0.3">
      <c r="A163" s="8"/>
      <c r="B163" s="7"/>
      <c r="C163" s="8"/>
      <c r="D163" s="8"/>
      <c r="E163" s="8"/>
      <c r="F163" s="8"/>
      <c r="G163" s="8"/>
      <c r="H163" s="8"/>
      <c r="I163" s="8"/>
      <c r="J163" s="8"/>
      <c r="K163" s="8"/>
      <c r="L163" s="8"/>
      <c r="M163" s="8"/>
      <c r="N163" s="8"/>
      <c r="O163" s="8"/>
      <c r="P163" s="8"/>
      <c r="Q163" s="33"/>
      <c r="R163" s="8"/>
      <c r="S163" s="8"/>
      <c r="T163" s="8"/>
      <c r="U163" s="8"/>
      <c r="V163" s="8"/>
      <c r="W163" s="8"/>
      <c r="X163" s="8"/>
      <c r="Y163" s="34"/>
      <c r="Z163" s="8"/>
      <c r="AA163" s="8"/>
      <c r="AB163" s="8"/>
      <c r="AC163" s="8"/>
      <c r="AD163" s="8"/>
    </row>
    <row r="164" spans="1:30" s="6" customFormat="1" ht="19.95" customHeight="1" thickBot="1" x14ac:dyDescent="0.35">
      <c r="A164" s="8"/>
      <c r="B164" s="7"/>
      <c r="C164" s="8"/>
      <c r="D164" s="8"/>
      <c r="E164" s="8"/>
      <c r="F164" s="8"/>
      <c r="G164" s="8"/>
      <c r="H164" s="8"/>
      <c r="I164" s="8"/>
      <c r="J164" s="8"/>
      <c r="K164" s="8"/>
      <c r="L164" s="8"/>
      <c r="M164" s="8"/>
      <c r="N164" s="8"/>
      <c r="O164" s="8"/>
      <c r="P164" s="8"/>
      <c r="Q164" s="41"/>
      <c r="R164" s="42"/>
      <c r="S164" s="42"/>
      <c r="T164" s="42"/>
      <c r="U164" s="42"/>
      <c r="V164" s="42"/>
      <c r="W164" s="42"/>
      <c r="X164" s="42"/>
      <c r="Y164" s="43"/>
      <c r="Z164" s="8"/>
      <c r="AA164" s="8"/>
      <c r="AB164" s="8"/>
      <c r="AC164" s="8"/>
      <c r="AD164" s="8"/>
    </row>
    <row r="165" spans="1:30" s="6" customFormat="1" ht="19.95" customHeight="1" x14ac:dyDescent="0.3">
      <c r="A165" s="8"/>
      <c r="B165" s="7"/>
      <c r="C165" s="8"/>
      <c r="D165" s="8"/>
      <c r="E165" s="8"/>
      <c r="F165" s="8"/>
      <c r="G165" s="8"/>
      <c r="H165" s="8"/>
      <c r="I165" s="8"/>
      <c r="J165" s="8"/>
      <c r="K165" s="8"/>
      <c r="L165" s="8"/>
      <c r="M165" s="8"/>
      <c r="N165" s="8"/>
      <c r="O165" s="8"/>
      <c r="P165" s="8"/>
      <c r="Q165" s="332" t="s">
        <v>337</v>
      </c>
      <c r="R165" s="332"/>
      <c r="S165" s="332"/>
      <c r="T165" s="332"/>
      <c r="U165" s="332"/>
      <c r="V165" s="332"/>
      <c r="W165" s="332"/>
      <c r="X165" s="332"/>
      <c r="Y165" s="332"/>
      <c r="Z165" s="8"/>
      <c r="AA165" s="8"/>
      <c r="AB165" s="8"/>
      <c r="AC165" s="8"/>
      <c r="AD165" s="8"/>
    </row>
    <row r="166" spans="1:30" ht="16.2" x14ac:dyDescent="0.3">
      <c r="A166" s="8"/>
      <c r="B166" s="7"/>
      <c r="C166" s="8"/>
      <c r="D166" s="8"/>
      <c r="E166" s="8"/>
      <c r="F166" s="8"/>
      <c r="G166" s="8"/>
      <c r="H166" s="8"/>
      <c r="I166" s="8"/>
      <c r="J166" s="8"/>
      <c r="K166" s="8"/>
      <c r="L166" s="8"/>
      <c r="M166" s="8"/>
      <c r="N166" s="8"/>
    </row>
    <row r="167" spans="1:30" ht="16.2" x14ac:dyDescent="0.3">
      <c r="A167" s="8"/>
      <c r="B167" s="7"/>
      <c r="C167" s="8"/>
      <c r="D167" s="8"/>
      <c r="E167" s="8"/>
      <c r="F167" s="8"/>
      <c r="G167" s="8"/>
      <c r="H167" s="8"/>
      <c r="I167" s="8"/>
      <c r="J167" s="8"/>
      <c r="K167" s="8"/>
      <c r="L167" s="8"/>
      <c r="M167" s="8"/>
      <c r="N167" s="8"/>
    </row>
    <row r="168" spans="1:30" ht="16.2" x14ac:dyDescent="0.3">
      <c r="A168" s="8"/>
      <c r="B168" s="7"/>
      <c r="C168" s="8"/>
      <c r="D168" s="8"/>
      <c r="E168" s="8"/>
      <c r="F168" s="8"/>
      <c r="G168" s="8"/>
      <c r="H168" s="8"/>
      <c r="I168" s="8"/>
      <c r="J168" s="8"/>
      <c r="K168" s="8"/>
      <c r="L168" s="8"/>
      <c r="M168" s="8"/>
      <c r="N168" s="8"/>
    </row>
    <row r="169" spans="1:30" ht="16.2" x14ac:dyDescent="0.3">
      <c r="A169" s="8"/>
      <c r="B169" s="7"/>
      <c r="C169" s="8"/>
      <c r="D169" s="8"/>
      <c r="E169" s="8"/>
      <c r="F169" s="8"/>
      <c r="G169" s="8"/>
      <c r="H169" s="8"/>
      <c r="I169" s="8"/>
      <c r="J169" s="8"/>
      <c r="K169" s="8"/>
      <c r="L169" s="8"/>
      <c r="M169" s="8"/>
      <c r="N169" s="8"/>
    </row>
    <row r="170" spans="1:30" ht="16.2" x14ac:dyDescent="0.3">
      <c r="A170" s="8"/>
      <c r="B170" s="7"/>
      <c r="C170" s="8"/>
      <c r="D170" s="8"/>
      <c r="E170" s="8"/>
      <c r="F170" s="8"/>
      <c r="G170" s="8"/>
      <c r="H170" s="8"/>
      <c r="I170" s="8"/>
      <c r="J170" s="8"/>
      <c r="K170" s="8"/>
      <c r="L170" s="8"/>
      <c r="M170" s="8"/>
      <c r="N170" s="8"/>
    </row>
    <row r="171" spans="1:30" ht="16.2" x14ac:dyDescent="0.3">
      <c r="A171" s="8"/>
      <c r="B171" s="7"/>
      <c r="C171" s="8"/>
      <c r="D171" s="8"/>
      <c r="E171" s="8"/>
      <c r="F171" s="8"/>
      <c r="G171" s="8"/>
      <c r="H171" s="8"/>
      <c r="I171" s="8"/>
      <c r="J171" s="8"/>
      <c r="K171" s="8"/>
      <c r="L171" s="8"/>
      <c r="M171" s="8"/>
      <c r="N171" s="8"/>
    </row>
  </sheetData>
  <sheetProtection algorithmName="SHA-512" hashValue="r0Gc/akEMvNfnGz+7j3iHQ6HBhsDIXweMlvbpLoNdqZtpjq5sbjQW0OX+UytonaRwV++McVzB8b0pfNgQNPzFQ==" saltValue="ANX50VwNGw0snqg6JY0OxQ==" spinCount="100000" sheet="1" objects="1" scenarios="1"/>
  <mergeCells count="141">
    <mergeCell ref="W139:Y139"/>
    <mergeCell ref="Z139:AA139"/>
    <mergeCell ref="W140:Y140"/>
    <mergeCell ref="Z140:AA140"/>
    <mergeCell ref="C124:D124"/>
    <mergeCell ref="C125:D125"/>
    <mergeCell ref="R127:U127"/>
    <mergeCell ref="R128:U128"/>
    <mergeCell ref="D155:L155"/>
    <mergeCell ref="D152:E152"/>
    <mergeCell ref="I152:J152"/>
    <mergeCell ref="D153:E153"/>
    <mergeCell ref="I153:J153"/>
    <mergeCell ref="R153:V153"/>
    <mergeCell ref="D154:E154"/>
    <mergeCell ref="I154:J154"/>
    <mergeCell ref="D146:E146"/>
    <mergeCell ref="D151:E151"/>
    <mergeCell ref="D147:E147"/>
    <mergeCell ref="D148:E148"/>
    <mergeCell ref="D149:E149"/>
    <mergeCell ref="I151:J151"/>
    <mergeCell ref="C110:D110"/>
    <mergeCell ref="C111:D111"/>
    <mergeCell ref="B113:G113"/>
    <mergeCell ref="D118:J118"/>
    <mergeCell ref="D119:L120"/>
    <mergeCell ref="C123:D123"/>
    <mergeCell ref="C122:D122"/>
    <mergeCell ref="D100:L101"/>
    <mergeCell ref="D102:J102"/>
    <mergeCell ref="D103:J103"/>
    <mergeCell ref="D104:J104"/>
    <mergeCell ref="D105:J105"/>
    <mergeCell ref="C109:D109"/>
    <mergeCell ref="D85:E85"/>
    <mergeCell ref="D86:E86"/>
    <mergeCell ref="D90:E90"/>
    <mergeCell ref="D91:E91"/>
    <mergeCell ref="D92:E92"/>
    <mergeCell ref="D99:J99"/>
    <mergeCell ref="D89:E89"/>
    <mergeCell ref="C108:D108"/>
    <mergeCell ref="Q70:X70"/>
    <mergeCell ref="Q72:X72"/>
    <mergeCell ref="D79:E79"/>
    <mergeCell ref="D80:E80"/>
    <mergeCell ref="D81:E81"/>
    <mergeCell ref="D84:E84"/>
    <mergeCell ref="D87:M88"/>
    <mergeCell ref="Q66:R66"/>
    <mergeCell ref="T66:X66"/>
    <mergeCell ref="Q67:R67"/>
    <mergeCell ref="T67:X67"/>
    <mergeCell ref="Q68:R68"/>
    <mergeCell ref="T68:X68"/>
    <mergeCell ref="D78:E78"/>
    <mergeCell ref="D83:E83"/>
    <mergeCell ref="Q71:X71"/>
    <mergeCell ref="Q69:X69"/>
    <mergeCell ref="C55:D55"/>
    <mergeCell ref="C56:D56"/>
    <mergeCell ref="C57:D57"/>
    <mergeCell ref="Q64:X64"/>
    <mergeCell ref="Q65:R65"/>
    <mergeCell ref="T65:X65"/>
    <mergeCell ref="B42:E42"/>
    <mergeCell ref="F42:H42"/>
    <mergeCell ref="I42:K42"/>
    <mergeCell ref="L42:M42"/>
    <mergeCell ref="D48:L48"/>
    <mergeCell ref="D49:M49"/>
    <mergeCell ref="C54:D54"/>
    <mergeCell ref="Q58:W58"/>
    <mergeCell ref="D51:M52"/>
    <mergeCell ref="D64:M65"/>
    <mergeCell ref="B40:E40"/>
    <mergeCell ref="F40:H40"/>
    <mergeCell ref="J40:M40"/>
    <mergeCell ref="B41:E41"/>
    <mergeCell ref="F41:H41"/>
    <mergeCell ref="I41:K41"/>
    <mergeCell ref="L41:M41"/>
    <mergeCell ref="B38:E38"/>
    <mergeCell ref="F38:H38"/>
    <mergeCell ref="I38:K38"/>
    <mergeCell ref="L38:M38"/>
    <mergeCell ref="B39:E39"/>
    <mergeCell ref="F39:H39"/>
    <mergeCell ref="J39:M39"/>
    <mergeCell ref="B32:L32"/>
    <mergeCell ref="C34:L34"/>
    <mergeCell ref="B36:E36"/>
    <mergeCell ref="F36:H36"/>
    <mergeCell ref="J36:M36"/>
    <mergeCell ref="B37:E37"/>
    <mergeCell ref="F37:H37"/>
    <mergeCell ref="J37:M37"/>
    <mergeCell ref="B25:F25"/>
    <mergeCell ref="G25:L25"/>
    <mergeCell ref="D28:L29"/>
    <mergeCell ref="G30:I30"/>
    <mergeCell ref="J30:L30"/>
    <mergeCell ref="A1:M1"/>
    <mergeCell ref="G2:L2"/>
    <mergeCell ref="G3:L3"/>
    <mergeCell ref="G4:L4"/>
    <mergeCell ref="G5:L5"/>
    <mergeCell ref="G6:L6"/>
    <mergeCell ref="B26:F26"/>
    <mergeCell ref="G26:L26"/>
    <mergeCell ref="G7:L7"/>
    <mergeCell ref="G11:J19"/>
    <mergeCell ref="B20:L20"/>
    <mergeCell ref="C23:N23"/>
    <mergeCell ref="B24:F24"/>
    <mergeCell ref="G24:L24"/>
    <mergeCell ref="Q165:Y165"/>
    <mergeCell ref="P105:Z105"/>
    <mergeCell ref="W120:AB120"/>
    <mergeCell ref="W131:AB131"/>
    <mergeCell ref="R124:U124"/>
    <mergeCell ref="R125:U125"/>
    <mergeCell ref="R126:U126"/>
    <mergeCell ref="R130:V131"/>
    <mergeCell ref="R143:V143"/>
    <mergeCell ref="W141:AB141"/>
    <mergeCell ref="Q141:U142"/>
    <mergeCell ref="W135:Y135"/>
    <mergeCell ref="Z135:AA135"/>
    <mergeCell ref="W136:Y136"/>
    <mergeCell ref="Z136:AA136"/>
    <mergeCell ref="W137:Y137"/>
    <mergeCell ref="Z137:AA137"/>
    <mergeCell ref="R129:U129"/>
    <mergeCell ref="R132:U132"/>
    <mergeCell ref="R134:V134"/>
    <mergeCell ref="W134:AB134"/>
    <mergeCell ref="W122:AB122"/>
    <mergeCell ref="W138:Y138"/>
    <mergeCell ref="Z138:AA138"/>
  </mergeCells>
  <dataValidations count="5">
    <dataValidation type="list" allowBlank="1" showInputMessage="1" showErrorMessage="1" sqref="D30:F31 B26:F27 B31:C31" xr:uid="{C934022F-D835-469B-B081-78DED6CE0684}">
      <formula1>"10-year,25-year,50-year,100-year"</formula1>
    </dataValidation>
    <dataValidation type="list" allowBlank="1" showInputMessage="1" showErrorMessage="1" sqref="H147:H149" xr:uid="{10FDD1E7-57B9-4AF1-97FD-EA9C5E2AE77C}">
      <formula1>"round, square"</formula1>
    </dataValidation>
    <dataValidation type="list" allowBlank="1" showInputMessage="1" showErrorMessage="1" sqref="J30:L30" xr:uid="{3835284D-A383-465E-9DD3-30C7E190B7A4}">
      <formula1>"1-year,2-year,5-year,10-year,25-year,50-year,100-year"</formula1>
    </dataValidation>
    <dataValidation type="list" allowBlank="1" showInputMessage="1" showErrorMessage="1" sqref="G30:I30" xr:uid="{44B90DBE-46CC-4BBD-9781-0A25426E355A}">
      <formula1>"Incipient Overtopping,Lower Flow Event"</formula1>
    </dataValidation>
    <dataValidation type="list" allowBlank="1" showInputMessage="1" showErrorMessage="1" sqref="I152:J154" xr:uid="{8F026BC5-39FF-4C92-9457-19F89FDC2459}">
      <formula1>"greater than 12% fines, less than 12% fines"</formula1>
    </dataValidation>
  </dataValidations>
  <pageMargins left="0.7" right="0.7" top="0.75" bottom="0.75" header="0.3" footer="0.3"/>
  <pageSetup scale="71" fitToHeight="4" orientation="portrait" r:id="rId1"/>
  <headerFooter>
    <oddFooter>&amp;C&amp;"Franklin Gothic Book,Regular"Page &amp;P of &amp;N&amp;R&amp;"Franklin Gothic Book,Regular"TxDOT Scour Analysis Spreadsheet
2024.05.31</oddFooter>
  </headerFooter>
  <rowBreaks count="4" manualBreakCount="4">
    <brk id="43" max="13" man="1"/>
    <brk id="58" max="16383" man="1"/>
    <brk id="92" max="13" man="1"/>
    <brk id="128"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9" r:id="rId4" name="Check Box 3">
              <controlPr locked="0" defaultSize="0" autoFill="0" autoLine="0" autoPict="0">
                <anchor moveWithCells="1">
                  <from>
                    <xdr:col>1</xdr:col>
                    <xdr:colOff>342900</xdr:colOff>
                    <xdr:row>27</xdr:row>
                    <xdr:rowOff>30480</xdr:rowOff>
                  </from>
                  <to>
                    <xdr:col>3</xdr:col>
                    <xdr:colOff>525780</xdr:colOff>
                    <xdr:row>27</xdr:row>
                    <xdr:rowOff>236220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73B5-38B5-4E39-ABED-592513922DFA}">
  <sheetPr codeName="Sheet6"/>
  <dimension ref="A1:AH173"/>
  <sheetViews>
    <sheetView showGridLines="0" zoomScale="80" zoomScaleNormal="80" workbookViewId="0">
      <selection sqref="A1:M1"/>
    </sheetView>
  </sheetViews>
  <sheetFormatPr defaultColWidth="9.109375" defaultRowHeight="14.4" x14ac:dyDescent="0.3"/>
  <cols>
    <col min="1" max="1" width="8.5546875" customWidth="1"/>
    <col min="2" max="2" width="6" customWidth="1"/>
    <col min="3" max="3" width="3" customWidth="1"/>
    <col min="4" max="4" width="15" customWidth="1"/>
    <col min="5" max="5" width="11.88671875" customWidth="1"/>
    <col min="8" max="8" width="10.5546875" customWidth="1"/>
    <col min="9" max="9" width="11" customWidth="1"/>
    <col min="10" max="10" width="12.33203125" customWidth="1"/>
    <col min="12" max="12" width="9.33203125" customWidth="1"/>
    <col min="13" max="13" width="8.88671875" customWidth="1"/>
    <col min="28" max="28" width="10.33203125" customWidth="1"/>
  </cols>
  <sheetData>
    <row r="1" spans="1:29" ht="33.9" customHeight="1" x14ac:dyDescent="0.3">
      <c r="A1" s="202" t="s">
        <v>267</v>
      </c>
      <c r="B1" s="202"/>
      <c r="C1" s="202"/>
      <c r="D1" s="202"/>
      <c r="E1" s="202"/>
      <c r="F1" s="202"/>
      <c r="G1" s="202"/>
      <c r="H1" s="202"/>
      <c r="I1" s="202"/>
      <c r="J1" s="202"/>
      <c r="K1" s="202"/>
      <c r="L1" s="202"/>
      <c r="M1" s="202"/>
      <c r="N1" s="8"/>
      <c r="O1" s="8"/>
      <c r="P1" s="10"/>
      <c r="Q1" s="10"/>
      <c r="R1" s="10"/>
      <c r="S1" s="10"/>
      <c r="T1" s="10"/>
      <c r="U1" s="10"/>
      <c r="V1" s="10"/>
      <c r="W1" s="10"/>
      <c r="X1" s="10"/>
      <c r="Y1" s="10"/>
      <c r="Z1" s="10"/>
      <c r="AA1" s="10"/>
      <c r="AB1" s="10"/>
      <c r="AC1" s="10"/>
    </row>
    <row r="2" spans="1:29" ht="19.95" customHeight="1" x14ac:dyDescent="0.3">
      <c r="A2" s="1"/>
      <c r="B2" s="2"/>
      <c r="C2" s="1"/>
      <c r="D2" s="1"/>
      <c r="E2" s="1"/>
      <c r="F2" s="4" t="s">
        <v>173</v>
      </c>
      <c r="G2" s="428" t="str">
        <f>IF(ISBLANK(Summary!G2),"",Summary!G2)</f>
        <v/>
      </c>
      <c r="H2" s="428"/>
      <c r="I2" s="428"/>
      <c r="J2" s="428"/>
      <c r="K2" s="428"/>
      <c r="L2" s="428"/>
      <c r="M2" s="1"/>
      <c r="N2" s="8"/>
      <c r="O2" s="8"/>
      <c r="P2" s="10"/>
      <c r="Q2" s="10"/>
      <c r="R2" s="10"/>
      <c r="S2" s="10"/>
      <c r="T2" s="10"/>
      <c r="U2" s="10"/>
      <c r="V2" s="10"/>
      <c r="W2" s="10"/>
      <c r="X2" s="10"/>
      <c r="Y2" s="10"/>
      <c r="Z2" s="10"/>
      <c r="AA2" s="10"/>
      <c r="AB2" s="10"/>
      <c r="AC2" s="10"/>
    </row>
    <row r="3" spans="1:29" ht="19.95" customHeight="1" x14ac:dyDescent="0.3">
      <c r="A3" s="1"/>
      <c r="B3" s="2"/>
      <c r="C3" s="1"/>
      <c r="D3" s="1"/>
      <c r="E3" s="1"/>
      <c r="F3" s="5" t="s">
        <v>0</v>
      </c>
      <c r="G3" s="429" t="str">
        <f>IF(ISBLANK(Summary!G3),"",Summary!G3)</f>
        <v/>
      </c>
      <c r="H3" s="429"/>
      <c r="I3" s="429"/>
      <c r="J3" s="429"/>
      <c r="K3" s="429"/>
      <c r="L3" s="429"/>
      <c r="M3" s="1"/>
      <c r="N3" s="8"/>
      <c r="O3" s="8"/>
      <c r="P3" s="10"/>
      <c r="Q3" s="10"/>
      <c r="R3" s="10"/>
      <c r="S3" s="10"/>
      <c r="T3" s="10"/>
      <c r="U3" s="10"/>
      <c r="V3" s="10"/>
      <c r="W3" s="10"/>
      <c r="X3" s="10"/>
      <c r="Y3" s="10"/>
      <c r="Z3" s="10"/>
      <c r="AA3" s="10"/>
      <c r="AB3" s="10"/>
      <c r="AC3" s="10"/>
    </row>
    <row r="4" spans="1:29" ht="19.95" customHeight="1" x14ac:dyDescent="0.3">
      <c r="A4" s="1"/>
      <c r="B4" s="2"/>
      <c r="C4" s="1"/>
      <c r="D4" s="1"/>
      <c r="E4" s="1"/>
      <c r="F4" s="5" t="s">
        <v>1</v>
      </c>
      <c r="G4" s="429" t="str">
        <f>IF(ISBLANK(Summary!G4),"",Summary!G4)</f>
        <v/>
      </c>
      <c r="H4" s="429"/>
      <c r="I4" s="429"/>
      <c r="J4" s="429"/>
      <c r="K4" s="429"/>
      <c r="L4" s="429"/>
      <c r="M4" s="1"/>
      <c r="N4" s="8"/>
      <c r="O4" s="8"/>
      <c r="P4" s="10"/>
      <c r="Q4" s="10"/>
      <c r="R4" s="10"/>
      <c r="S4" s="10"/>
      <c r="T4" s="10"/>
      <c r="U4" s="10"/>
      <c r="V4" s="10"/>
      <c r="W4" s="10"/>
      <c r="X4" s="10"/>
      <c r="Y4" s="10"/>
      <c r="Z4" s="10"/>
      <c r="AA4" s="10"/>
      <c r="AB4" s="10"/>
      <c r="AC4" s="10"/>
    </row>
    <row r="5" spans="1:29" ht="19.95" customHeight="1" x14ac:dyDescent="0.3">
      <c r="A5" s="1"/>
      <c r="B5" s="2"/>
      <c r="C5" s="1"/>
      <c r="D5" s="1"/>
      <c r="E5" s="1"/>
      <c r="F5" s="5" t="s">
        <v>2</v>
      </c>
      <c r="G5" s="429" t="str">
        <f>IF(ISBLANK(Summary!G5),"",Summary!G5)</f>
        <v/>
      </c>
      <c r="H5" s="429"/>
      <c r="I5" s="429"/>
      <c r="J5" s="429"/>
      <c r="K5" s="429"/>
      <c r="L5" s="429"/>
      <c r="M5" s="1"/>
      <c r="N5" s="8"/>
      <c r="O5" s="8"/>
      <c r="P5" s="10"/>
      <c r="Q5" s="10"/>
      <c r="R5" s="10"/>
      <c r="S5" s="10"/>
      <c r="T5" s="10"/>
      <c r="U5" s="10"/>
      <c r="V5" s="10"/>
      <c r="W5" s="10"/>
      <c r="X5" s="10"/>
      <c r="Y5" s="10"/>
      <c r="Z5" s="10"/>
      <c r="AA5" s="10"/>
      <c r="AB5" s="10"/>
      <c r="AC5" s="10"/>
    </row>
    <row r="6" spans="1:29" ht="19.95" customHeight="1" x14ac:dyDescent="0.3">
      <c r="A6" s="1"/>
      <c r="B6" s="2"/>
      <c r="C6" s="1"/>
      <c r="D6" s="1"/>
      <c r="E6" s="1"/>
      <c r="F6" s="5" t="s">
        <v>3</v>
      </c>
      <c r="G6" s="429" t="str">
        <f>IF(ISBLANK(Summary!G6),"",Summary!G6)</f>
        <v/>
      </c>
      <c r="H6" s="429"/>
      <c r="I6" s="429"/>
      <c r="J6" s="429"/>
      <c r="K6" s="429"/>
      <c r="L6" s="429"/>
      <c r="M6" s="1"/>
      <c r="N6" s="8"/>
      <c r="O6" s="8"/>
      <c r="P6" s="10"/>
      <c r="Q6" s="10"/>
      <c r="R6" s="10"/>
      <c r="S6" s="10"/>
      <c r="T6" s="10"/>
      <c r="U6" s="10"/>
      <c r="V6" s="10"/>
      <c r="W6" s="10"/>
      <c r="X6" s="10"/>
      <c r="Y6" s="10"/>
      <c r="Z6" s="10"/>
      <c r="AA6" s="10"/>
      <c r="AB6" s="10"/>
      <c r="AC6" s="10"/>
    </row>
    <row r="7" spans="1:29" ht="19.95" customHeight="1" x14ac:dyDescent="0.3">
      <c r="A7" s="1"/>
      <c r="B7" s="2"/>
      <c r="C7" s="1"/>
      <c r="D7" s="1"/>
      <c r="E7" s="1"/>
      <c r="F7" s="5" t="s">
        <v>4</v>
      </c>
      <c r="G7" s="418" t="str">
        <f>IF(ISBLANK(Summary!G7),"",Summary!G7)</f>
        <v/>
      </c>
      <c r="H7" s="418"/>
      <c r="I7" s="418"/>
      <c r="J7" s="418"/>
      <c r="K7" s="418"/>
      <c r="L7" s="418"/>
      <c r="M7" s="1"/>
      <c r="N7" s="8"/>
      <c r="O7" s="8"/>
      <c r="P7" s="10"/>
      <c r="Q7" s="10"/>
      <c r="R7" s="10"/>
      <c r="S7" s="10"/>
      <c r="T7" s="10"/>
      <c r="U7" s="10"/>
      <c r="V7" s="10"/>
      <c r="W7" s="10"/>
      <c r="X7" s="10"/>
      <c r="Y7" s="10"/>
      <c r="Z7" s="10"/>
      <c r="AA7" s="10"/>
      <c r="AB7" s="10"/>
      <c r="AC7" s="10"/>
    </row>
    <row r="8" spans="1:29" ht="19.95" customHeight="1" x14ac:dyDescent="0.3">
      <c r="A8" s="1"/>
      <c r="B8" s="2"/>
      <c r="C8" s="1"/>
      <c r="D8" s="1"/>
      <c r="E8" s="1"/>
      <c r="F8" s="1"/>
      <c r="G8" s="1"/>
      <c r="H8" s="1"/>
      <c r="I8" s="1"/>
      <c r="J8" s="1"/>
      <c r="K8" s="1"/>
      <c r="L8" s="1"/>
      <c r="M8" s="1"/>
      <c r="N8" s="8"/>
      <c r="O8" s="8"/>
      <c r="P8" s="10"/>
      <c r="Q8" s="10"/>
      <c r="R8" s="10"/>
      <c r="S8" s="10"/>
      <c r="T8" s="10"/>
      <c r="U8" s="10"/>
      <c r="V8" s="10"/>
      <c r="W8" s="10"/>
      <c r="X8" s="10"/>
      <c r="Y8" s="10"/>
      <c r="Z8" s="10"/>
      <c r="AA8" s="10"/>
      <c r="AB8" s="10"/>
      <c r="AC8" s="10"/>
    </row>
    <row r="9" spans="1:29" ht="19.95" customHeight="1" x14ac:dyDescent="0.3">
      <c r="A9" s="8"/>
      <c r="B9" s="7"/>
      <c r="C9" s="8"/>
      <c r="D9" s="8"/>
      <c r="E9" s="8"/>
      <c r="F9" s="8"/>
      <c r="G9" s="8"/>
      <c r="H9" s="8"/>
      <c r="I9" s="8"/>
      <c r="J9" s="8"/>
      <c r="K9" s="8"/>
      <c r="L9" s="8"/>
      <c r="M9" s="8"/>
      <c r="N9" s="8"/>
      <c r="O9" s="8"/>
      <c r="P9" s="10"/>
      <c r="Q9" s="10"/>
      <c r="R9" s="10"/>
      <c r="S9" s="10"/>
      <c r="T9" s="10"/>
      <c r="U9" s="10"/>
      <c r="V9" s="10"/>
      <c r="W9" s="10"/>
      <c r="X9" s="10"/>
      <c r="Y9" s="10"/>
      <c r="Z9" s="10"/>
      <c r="AA9" s="10"/>
      <c r="AB9" s="10"/>
      <c r="AC9" s="10"/>
    </row>
    <row r="10" spans="1:29" ht="19.95" customHeight="1" thickBot="1" x14ac:dyDescent="0.35">
      <c r="A10" s="6"/>
      <c r="B10" s="7"/>
      <c r="C10" s="8"/>
      <c r="D10" s="8"/>
      <c r="E10" s="8"/>
      <c r="F10" s="8"/>
      <c r="G10" s="8"/>
      <c r="H10" s="8"/>
      <c r="I10" s="8"/>
      <c r="J10" s="8"/>
      <c r="K10" s="8"/>
      <c r="L10" s="8"/>
      <c r="M10" s="8"/>
      <c r="N10" s="8"/>
      <c r="O10" s="8"/>
      <c r="P10" s="10"/>
      <c r="Q10" s="10"/>
      <c r="R10" s="10"/>
      <c r="S10" s="10"/>
      <c r="T10" s="10"/>
      <c r="U10" s="10"/>
      <c r="V10" s="10"/>
      <c r="W10" s="10"/>
      <c r="X10" s="10"/>
      <c r="Y10" s="10"/>
      <c r="Z10" s="10"/>
      <c r="AA10" s="10"/>
      <c r="AB10" s="10"/>
      <c r="AC10" s="10"/>
    </row>
    <row r="11" spans="1:29" ht="19.95" customHeight="1" x14ac:dyDescent="0.3">
      <c r="A11" s="8"/>
      <c r="B11" s="9" t="s">
        <v>5</v>
      </c>
      <c r="C11" s="8"/>
      <c r="D11" s="8"/>
      <c r="E11" s="8"/>
      <c r="F11" s="8"/>
      <c r="G11" s="444"/>
      <c r="H11" s="445"/>
      <c r="I11" s="445"/>
      <c r="J11" s="446"/>
      <c r="K11" s="8"/>
      <c r="L11" s="8"/>
      <c r="M11" s="8"/>
      <c r="N11" s="8"/>
      <c r="O11" s="8"/>
      <c r="P11" s="10"/>
      <c r="Q11" s="10"/>
      <c r="R11" s="10"/>
      <c r="S11" s="10"/>
      <c r="T11" s="10"/>
      <c r="U11" s="10"/>
      <c r="V11" s="10"/>
      <c r="W11" s="10"/>
      <c r="X11" s="10"/>
      <c r="Y11" s="10"/>
      <c r="Z11" s="10"/>
      <c r="AA11" s="10"/>
      <c r="AB11" s="10"/>
      <c r="AC11" s="10"/>
    </row>
    <row r="12" spans="1:29" ht="19.95" customHeight="1" x14ac:dyDescent="0.3">
      <c r="A12" s="8"/>
      <c r="B12" s="7"/>
      <c r="C12" s="8"/>
      <c r="D12" s="8"/>
      <c r="E12" s="8"/>
      <c r="F12" s="8"/>
      <c r="G12" s="447"/>
      <c r="H12" s="448"/>
      <c r="I12" s="448"/>
      <c r="J12" s="449"/>
      <c r="K12" s="8"/>
      <c r="L12" s="8"/>
      <c r="M12" s="8"/>
      <c r="N12" s="8"/>
      <c r="O12" s="8"/>
      <c r="P12" s="10"/>
      <c r="Q12" s="10"/>
      <c r="R12" s="10"/>
      <c r="S12" s="10"/>
      <c r="T12" s="10"/>
      <c r="U12" s="10"/>
      <c r="V12" s="10"/>
      <c r="W12" s="10"/>
      <c r="X12" s="10"/>
      <c r="Y12" s="10"/>
      <c r="Z12" s="10"/>
      <c r="AA12" s="10"/>
      <c r="AB12" s="10"/>
      <c r="AC12" s="10"/>
    </row>
    <row r="13" spans="1:29" ht="19.95" customHeight="1" x14ac:dyDescent="0.3">
      <c r="A13" s="8"/>
      <c r="B13" s="7"/>
      <c r="C13" s="8"/>
      <c r="D13" s="8"/>
      <c r="E13" s="8"/>
      <c r="F13" s="8"/>
      <c r="G13" s="447"/>
      <c r="H13" s="448"/>
      <c r="I13" s="448"/>
      <c r="J13" s="449"/>
      <c r="K13" s="8"/>
      <c r="L13" s="8"/>
      <c r="M13" s="8"/>
      <c r="N13" s="8"/>
      <c r="O13" s="8"/>
      <c r="P13" s="10"/>
      <c r="Q13" s="10"/>
      <c r="R13" s="10"/>
      <c r="S13" s="10"/>
      <c r="T13" s="10"/>
      <c r="U13" s="10"/>
      <c r="V13" s="10"/>
      <c r="W13" s="10"/>
      <c r="X13" s="10"/>
      <c r="Y13" s="10"/>
      <c r="Z13" s="10"/>
      <c r="AA13" s="10"/>
      <c r="AB13" s="10"/>
      <c r="AC13" s="10"/>
    </row>
    <row r="14" spans="1:29" ht="19.95" customHeight="1" x14ac:dyDescent="0.3">
      <c r="A14" s="8"/>
      <c r="B14" s="7"/>
      <c r="C14" s="8"/>
      <c r="D14" s="8"/>
      <c r="E14" s="8"/>
      <c r="F14" s="8"/>
      <c r="G14" s="447"/>
      <c r="H14" s="448"/>
      <c r="I14" s="448"/>
      <c r="J14" s="449"/>
      <c r="K14" s="8"/>
      <c r="L14" s="8"/>
      <c r="M14" s="8"/>
      <c r="N14" s="8"/>
      <c r="O14" s="8"/>
      <c r="P14" s="10"/>
      <c r="Q14" s="10"/>
      <c r="R14" s="10"/>
      <c r="S14" s="10"/>
      <c r="T14" s="10"/>
      <c r="U14" s="10"/>
      <c r="V14" s="10"/>
      <c r="W14" s="10"/>
      <c r="X14" s="10"/>
      <c r="Y14" s="10"/>
      <c r="Z14" s="10"/>
      <c r="AA14" s="10"/>
      <c r="AB14" s="10"/>
      <c r="AC14" s="10"/>
    </row>
    <row r="15" spans="1:29" ht="19.95" customHeight="1" x14ac:dyDescent="0.3">
      <c r="A15" s="8"/>
      <c r="B15" s="7"/>
      <c r="C15" s="8"/>
      <c r="D15" s="8"/>
      <c r="E15" s="8"/>
      <c r="F15" s="8"/>
      <c r="G15" s="447"/>
      <c r="H15" s="448"/>
      <c r="I15" s="448"/>
      <c r="J15" s="449"/>
      <c r="K15" s="8"/>
      <c r="L15" s="8"/>
      <c r="M15" s="8"/>
      <c r="N15" s="8"/>
      <c r="O15" s="8"/>
      <c r="P15" s="10"/>
      <c r="Q15" s="10"/>
      <c r="R15" s="10"/>
      <c r="S15" s="10"/>
      <c r="T15" s="10"/>
      <c r="U15" s="10"/>
      <c r="V15" s="10"/>
      <c r="W15" s="10"/>
      <c r="X15" s="10"/>
      <c r="Y15" s="10"/>
      <c r="Z15" s="10"/>
      <c r="AA15" s="10"/>
      <c r="AB15" s="10"/>
      <c r="AC15" s="10"/>
    </row>
    <row r="16" spans="1:29" ht="19.95" customHeight="1" x14ac:dyDescent="0.3">
      <c r="A16" s="8"/>
      <c r="B16" s="7"/>
      <c r="C16" s="8"/>
      <c r="D16" s="8"/>
      <c r="E16" s="8"/>
      <c r="F16" s="8"/>
      <c r="G16" s="447"/>
      <c r="H16" s="448"/>
      <c r="I16" s="448"/>
      <c r="J16" s="449"/>
      <c r="K16" s="8"/>
      <c r="L16" s="8"/>
      <c r="M16" s="8"/>
      <c r="N16" s="8"/>
      <c r="O16" s="8"/>
      <c r="P16" s="10"/>
      <c r="Q16" s="10"/>
      <c r="R16" s="10"/>
      <c r="S16" s="10"/>
      <c r="T16" s="10"/>
      <c r="U16" s="10"/>
      <c r="V16" s="10"/>
      <c r="W16" s="10"/>
      <c r="X16" s="10"/>
      <c r="Y16" s="10"/>
      <c r="Z16" s="10"/>
      <c r="AA16" s="10"/>
      <c r="AB16" s="10"/>
      <c r="AC16" s="10"/>
    </row>
    <row r="17" spans="1:29" ht="19.95" customHeight="1" x14ac:dyDescent="0.3">
      <c r="A17" s="8"/>
      <c r="B17" s="7"/>
      <c r="C17" s="8"/>
      <c r="D17" s="8"/>
      <c r="E17" s="8"/>
      <c r="F17" s="8"/>
      <c r="G17" s="447"/>
      <c r="H17" s="448"/>
      <c r="I17" s="448"/>
      <c r="J17" s="449"/>
      <c r="K17" s="8"/>
      <c r="L17" s="8"/>
      <c r="M17" s="8"/>
      <c r="N17" s="8"/>
      <c r="O17" s="8"/>
      <c r="P17" s="10"/>
      <c r="Q17" s="10"/>
      <c r="R17" s="10"/>
      <c r="S17" s="10"/>
      <c r="T17" s="10"/>
      <c r="U17" s="10"/>
      <c r="V17" s="10"/>
      <c r="W17" s="10"/>
      <c r="X17" s="10"/>
      <c r="Y17" s="10"/>
      <c r="Z17" s="10"/>
      <c r="AA17" s="10"/>
      <c r="AB17" s="10"/>
      <c r="AC17" s="10"/>
    </row>
    <row r="18" spans="1:29" ht="19.95" customHeight="1" x14ac:dyDescent="0.3">
      <c r="A18" s="8"/>
      <c r="B18" s="7"/>
      <c r="C18" s="8"/>
      <c r="D18" s="8"/>
      <c r="E18" s="8"/>
      <c r="F18" s="8"/>
      <c r="G18" s="447"/>
      <c r="H18" s="448"/>
      <c r="I18" s="448"/>
      <c r="J18" s="449"/>
      <c r="K18" s="8"/>
      <c r="L18" s="8"/>
      <c r="M18" s="8"/>
      <c r="N18" s="8"/>
      <c r="O18" s="8"/>
      <c r="P18" s="10"/>
      <c r="Q18" s="10"/>
      <c r="R18" s="10"/>
      <c r="S18" s="10"/>
      <c r="T18" s="10"/>
      <c r="U18" s="10"/>
      <c r="V18" s="10"/>
      <c r="W18" s="10"/>
      <c r="X18" s="10"/>
      <c r="Y18" s="10"/>
      <c r="Z18" s="10"/>
      <c r="AA18" s="10"/>
      <c r="AB18" s="10"/>
      <c r="AC18" s="10"/>
    </row>
    <row r="19" spans="1:29" ht="19.95" customHeight="1" thickBot="1" x14ac:dyDescent="0.35">
      <c r="A19" s="8"/>
      <c r="B19" s="7"/>
      <c r="C19" s="8"/>
      <c r="D19" s="8"/>
      <c r="E19" s="8"/>
      <c r="F19" s="8"/>
      <c r="G19" s="450"/>
      <c r="H19" s="451"/>
      <c r="I19" s="451"/>
      <c r="J19" s="452"/>
      <c r="K19" s="8"/>
      <c r="L19" s="8"/>
      <c r="M19" s="8"/>
      <c r="N19" s="8"/>
      <c r="O19" s="8"/>
      <c r="P19" s="10"/>
      <c r="Q19" s="10"/>
      <c r="R19" s="10"/>
      <c r="S19" s="10"/>
      <c r="T19" s="10"/>
      <c r="U19" s="10"/>
      <c r="V19" s="10"/>
      <c r="W19" s="10"/>
      <c r="X19" s="10"/>
      <c r="Y19" s="10"/>
      <c r="Z19" s="10"/>
      <c r="AA19" s="10"/>
      <c r="AB19" s="10"/>
      <c r="AC19" s="10"/>
    </row>
    <row r="20" spans="1:29" ht="19.95" customHeight="1" x14ac:dyDescent="0.3">
      <c r="A20" s="8"/>
      <c r="B20" s="453"/>
      <c r="C20" s="453"/>
      <c r="D20" s="453"/>
      <c r="E20" s="453"/>
      <c r="F20" s="453"/>
      <c r="G20" s="453"/>
      <c r="H20" s="453"/>
      <c r="I20" s="453"/>
      <c r="J20" s="453"/>
      <c r="K20" s="453"/>
      <c r="L20" s="453"/>
      <c r="M20" s="8"/>
      <c r="N20" s="8"/>
      <c r="O20" s="8"/>
      <c r="P20" s="10"/>
      <c r="Q20" s="10"/>
      <c r="R20" s="10"/>
      <c r="S20" s="10"/>
      <c r="T20" s="10"/>
      <c r="U20" s="10"/>
      <c r="V20" s="10"/>
      <c r="W20" s="10"/>
      <c r="X20" s="10"/>
      <c r="Y20" s="10"/>
      <c r="Z20" s="10"/>
      <c r="AA20" s="10"/>
      <c r="AB20" s="10"/>
      <c r="AC20" s="10"/>
    </row>
    <row r="21" spans="1:29" ht="19.95" customHeight="1" x14ac:dyDescent="0.3">
      <c r="A21" s="8"/>
      <c r="B21" s="22" t="s">
        <v>7</v>
      </c>
      <c r="C21" s="8"/>
      <c r="D21" s="8"/>
      <c r="E21" s="8"/>
      <c r="F21" s="8"/>
      <c r="G21" s="8"/>
      <c r="H21" s="8"/>
      <c r="I21" s="8"/>
      <c r="J21" s="8"/>
      <c r="K21" s="8"/>
      <c r="L21" s="8"/>
      <c r="M21" s="8"/>
      <c r="N21" s="8"/>
      <c r="O21" s="8"/>
      <c r="P21" s="8"/>
      <c r="Q21" s="10"/>
      <c r="R21" s="10"/>
      <c r="S21" s="10"/>
      <c r="T21" s="10"/>
      <c r="U21" s="10"/>
      <c r="V21" s="10"/>
      <c r="W21" s="10"/>
      <c r="X21" s="10"/>
      <c r="Y21" s="10"/>
      <c r="Z21" s="10"/>
      <c r="AA21" s="10"/>
      <c r="AB21" s="10"/>
      <c r="AC21" s="10"/>
    </row>
    <row r="22" spans="1:29" ht="19.95" customHeight="1" x14ac:dyDescent="0.3">
      <c r="A22" s="8"/>
      <c r="B22" s="22"/>
      <c r="C22" s="8" t="s">
        <v>269</v>
      </c>
      <c r="D22" s="8"/>
      <c r="E22" s="8"/>
      <c r="F22" s="8"/>
      <c r="G22" s="8"/>
      <c r="H22" s="8"/>
      <c r="I22" s="8"/>
      <c r="J22" s="8"/>
      <c r="K22" s="8"/>
      <c r="L22" s="8"/>
      <c r="M22" s="8"/>
      <c r="N22" s="8"/>
      <c r="O22" s="26"/>
      <c r="P22" s="26"/>
      <c r="Q22" s="10"/>
      <c r="R22" s="10"/>
      <c r="S22" s="10"/>
      <c r="T22" s="10"/>
      <c r="U22" s="10"/>
      <c r="V22" s="10"/>
      <c r="W22" s="10"/>
      <c r="X22" s="10"/>
      <c r="Y22" s="10"/>
      <c r="Z22" s="10"/>
      <c r="AA22" s="10"/>
      <c r="AB22" s="10"/>
      <c r="AC22" s="10"/>
    </row>
    <row r="23" spans="1:29" ht="19.95" customHeight="1" x14ac:dyDescent="0.3">
      <c r="A23" s="8"/>
      <c r="B23" s="22"/>
      <c r="C23" s="339" t="s">
        <v>270</v>
      </c>
      <c r="D23" s="356"/>
      <c r="E23" s="356"/>
      <c r="F23" s="356"/>
      <c r="G23" s="356"/>
      <c r="H23" s="356"/>
      <c r="I23" s="356"/>
      <c r="J23" s="356"/>
      <c r="K23" s="356"/>
      <c r="L23" s="356"/>
      <c r="M23" s="356"/>
      <c r="N23" s="356"/>
      <c r="O23" s="8"/>
      <c r="P23" s="8"/>
      <c r="Q23" s="10"/>
      <c r="R23" s="10"/>
      <c r="S23" s="10"/>
      <c r="T23" s="10"/>
      <c r="U23" s="10"/>
      <c r="V23" s="10"/>
      <c r="W23" s="10"/>
      <c r="X23" s="10"/>
      <c r="Y23" s="10"/>
      <c r="Z23" s="10"/>
      <c r="AA23" s="10"/>
      <c r="AB23" s="10"/>
      <c r="AC23" s="10"/>
    </row>
    <row r="24" spans="1:29" ht="19.95" customHeight="1" x14ac:dyDescent="0.3">
      <c r="A24" s="8"/>
      <c r="B24" s="344"/>
      <c r="C24" s="454"/>
      <c r="D24" s="454"/>
      <c r="E24" s="454"/>
      <c r="F24" s="454"/>
      <c r="G24" s="344"/>
      <c r="H24" s="344"/>
      <c r="I24" s="344"/>
      <c r="J24" s="344"/>
      <c r="K24" s="344"/>
      <c r="L24" s="344"/>
      <c r="M24" s="8"/>
      <c r="N24" s="8"/>
      <c r="O24" s="8"/>
      <c r="P24" s="10"/>
      <c r="Q24" s="10"/>
      <c r="R24" s="10"/>
      <c r="S24" s="10"/>
      <c r="T24" s="10"/>
      <c r="U24" s="10"/>
      <c r="V24" s="10"/>
      <c r="W24" s="10"/>
      <c r="X24" s="10"/>
      <c r="Y24" s="10"/>
      <c r="Z24" s="10"/>
      <c r="AA24" s="10"/>
      <c r="AB24" s="10"/>
      <c r="AC24" s="10"/>
    </row>
    <row r="25" spans="1:29" ht="31.2" customHeight="1" x14ac:dyDescent="0.3">
      <c r="A25" s="8"/>
      <c r="B25" s="334" t="s">
        <v>140</v>
      </c>
      <c r="C25" s="457"/>
      <c r="D25" s="457"/>
      <c r="E25" s="457"/>
      <c r="F25" s="457"/>
      <c r="G25" s="334" t="s">
        <v>312</v>
      </c>
      <c r="H25" s="334"/>
      <c r="I25" s="334"/>
      <c r="J25" s="334"/>
      <c r="K25" s="334"/>
      <c r="L25" s="334"/>
      <c r="M25" s="8"/>
      <c r="N25" s="10"/>
      <c r="O25" s="10"/>
      <c r="P25" s="10"/>
      <c r="Q25" s="10"/>
      <c r="R25" s="10"/>
      <c r="S25" s="10"/>
      <c r="T25" s="10"/>
      <c r="U25" s="10"/>
      <c r="V25" s="10"/>
      <c r="W25" s="10"/>
      <c r="X25" s="10"/>
      <c r="Y25" s="10"/>
      <c r="Z25" s="10"/>
      <c r="AA25" s="10"/>
      <c r="AB25" s="10"/>
      <c r="AC25" s="10"/>
    </row>
    <row r="26" spans="1:29" ht="19.95" customHeight="1" x14ac:dyDescent="0.3">
      <c r="A26" s="8"/>
      <c r="B26" s="442"/>
      <c r="C26" s="442"/>
      <c r="D26" s="442"/>
      <c r="E26" s="442"/>
      <c r="F26" s="442"/>
      <c r="G26" s="443" t="str">
        <f>IF(B26="10-year","50-year",IF(B26="25-year","100-year",IF(B26="50-year","200-year",IF(B26="100-year","500-year",IF(ISBLANK(B26),"")))))</f>
        <v/>
      </c>
      <c r="H26" s="443"/>
      <c r="I26" s="443"/>
      <c r="J26" s="443"/>
      <c r="K26" s="443"/>
      <c r="L26" s="443"/>
      <c r="M26" s="8"/>
      <c r="N26" s="10"/>
      <c r="O26" s="10"/>
      <c r="P26" s="10"/>
      <c r="Q26" s="10"/>
      <c r="R26" s="10"/>
      <c r="S26" s="10"/>
      <c r="T26" s="10"/>
      <c r="U26" s="10"/>
      <c r="V26" s="10"/>
      <c r="W26" s="10"/>
      <c r="X26" s="10"/>
      <c r="Y26" s="10"/>
      <c r="Z26" s="10"/>
      <c r="AA26" s="10"/>
      <c r="AB26" s="10"/>
      <c r="AC26" s="10"/>
    </row>
    <row r="27" spans="1:29" ht="19.95" customHeight="1" x14ac:dyDescent="0.3">
      <c r="A27" s="8"/>
      <c r="B27" s="8"/>
      <c r="C27" s="8"/>
      <c r="D27" s="8"/>
      <c r="E27" s="8"/>
      <c r="F27" s="8"/>
      <c r="G27" s="8"/>
      <c r="H27" s="8"/>
      <c r="I27" s="8"/>
      <c r="J27" s="8"/>
      <c r="K27" s="8"/>
      <c r="L27" s="8"/>
      <c r="M27" s="8"/>
      <c r="N27" s="18"/>
      <c r="O27" s="66"/>
      <c r="P27" s="66"/>
      <c r="Q27" s="10"/>
      <c r="R27" s="10"/>
      <c r="S27" s="10"/>
      <c r="T27" s="10"/>
      <c r="U27" s="10"/>
      <c r="V27" s="10"/>
      <c r="W27" s="10"/>
      <c r="X27" s="10"/>
      <c r="Y27" s="10"/>
      <c r="Z27" s="10"/>
      <c r="AA27" s="10"/>
      <c r="AB27" s="10"/>
      <c r="AC27" s="10"/>
    </row>
    <row r="28" spans="1:29" ht="19.95" customHeight="1" x14ac:dyDescent="0.3">
      <c r="A28" s="8"/>
      <c r="B28" s="10"/>
      <c r="C28" s="10"/>
      <c r="D28" s="409" t="s">
        <v>287</v>
      </c>
      <c r="E28" s="409"/>
      <c r="F28" s="409"/>
      <c r="G28" s="409"/>
      <c r="H28" s="409"/>
      <c r="I28" s="409"/>
      <c r="J28" s="409"/>
      <c r="K28" s="409"/>
      <c r="L28" s="409"/>
      <c r="M28" s="8"/>
      <c r="N28" s="18"/>
      <c r="O28" s="66"/>
      <c r="P28" s="66"/>
      <c r="Q28" s="10"/>
      <c r="R28" s="10"/>
      <c r="S28" s="10"/>
      <c r="T28" s="10"/>
      <c r="U28" s="10"/>
      <c r="V28" s="10"/>
      <c r="W28" s="10"/>
      <c r="X28" s="10"/>
      <c r="Y28" s="10"/>
      <c r="Z28" s="10"/>
      <c r="AA28" s="10"/>
      <c r="AB28" s="10"/>
      <c r="AC28" s="10"/>
    </row>
    <row r="29" spans="1:29" ht="19.95" customHeight="1" x14ac:dyDescent="0.3">
      <c r="A29" s="8"/>
      <c r="B29" s="10"/>
      <c r="C29" s="10"/>
      <c r="D29" s="409"/>
      <c r="E29" s="409"/>
      <c r="F29" s="409"/>
      <c r="G29" s="409"/>
      <c r="H29" s="409"/>
      <c r="I29" s="409"/>
      <c r="J29" s="409"/>
      <c r="K29" s="409"/>
      <c r="L29" s="409"/>
      <c r="M29" s="8"/>
      <c r="N29" s="18"/>
      <c r="O29" s="66"/>
      <c r="P29" s="66"/>
      <c r="Q29" s="10"/>
      <c r="R29" s="10"/>
      <c r="S29" s="10"/>
      <c r="T29" s="10"/>
      <c r="U29" s="10"/>
      <c r="V29" s="10"/>
      <c r="W29" s="10"/>
      <c r="X29" s="10"/>
      <c r="Y29" s="10"/>
      <c r="Z29" s="10"/>
      <c r="AA29" s="10"/>
      <c r="AB29" s="10"/>
      <c r="AC29" s="10"/>
    </row>
    <row r="30" spans="1:29" ht="19.95" customHeight="1" x14ac:dyDescent="0.3">
      <c r="A30" s="8"/>
      <c r="B30" s="10"/>
      <c r="C30" s="10"/>
      <c r="D30" s="8"/>
      <c r="E30" s="8"/>
      <c r="F30" s="8"/>
      <c r="G30" s="458"/>
      <c r="H30" s="458"/>
      <c r="I30" s="458"/>
      <c r="J30" s="458"/>
      <c r="K30" s="458"/>
      <c r="L30" s="458"/>
      <c r="M30" s="8"/>
      <c r="N30" s="18"/>
      <c r="O30" s="66"/>
      <c r="P30" s="66"/>
      <c r="Q30" s="10"/>
      <c r="R30" s="10"/>
      <c r="S30" s="10"/>
      <c r="T30" s="10"/>
      <c r="U30" s="10"/>
      <c r="V30" s="10"/>
      <c r="W30" s="10"/>
      <c r="X30" s="10"/>
      <c r="Y30" s="10"/>
      <c r="Z30" s="10"/>
      <c r="AA30" s="10"/>
      <c r="AB30" s="10"/>
      <c r="AC30" s="10"/>
    </row>
    <row r="31" spans="1:29" ht="19.95" customHeight="1" x14ac:dyDescent="0.3">
      <c r="A31" s="8"/>
      <c r="B31" s="8"/>
      <c r="C31" s="8"/>
      <c r="D31" s="8"/>
      <c r="E31" s="8"/>
      <c r="F31" s="8"/>
      <c r="G31" s="8"/>
      <c r="H31" s="8"/>
      <c r="I31" s="8"/>
      <c r="J31" s="8"/>
      <c r="K31" s="8"/>
      <c r="L31" s="8"/>
      <c r="M31" s="8"/>
      <c r="N31" s="8"/>
      <c r="O31" s="66"/>
      <c r="P31" s="66"/>
      <c r="Q31" s="10"/>
      <c r="R31" s="10"/>
      <c r="S31" s="10"/>
      <c r="T31" s="10"/>
      <c r="U31" s="10"/>
      <c r="V31" s="10"/>
      <c r="W31" s="10"/>
      <c r="X31" s="10"/>
      <c r="Y31" s="10"/>
      <c r="Z31" s="10"/>
      <c r="AA31" s="10"/>
      <c r="AB31" s="10"/>
      <c r="AC31" s="10"/>
    </row>
    <row r="32" spans="1:29" ht="19.95" customHeight="1" x14ac:dyDescent="0.3">
      <c r="A32" s="8"/>
      <c r="B32" s="356" t="s">
        <v>15</v>
      </c>
      <c r="C32" s="356"/>
      <c r="D32" s="356"/>
      <c r="E32" s="356"/>
      <c r="F32" s="356"/>
      <c r="G32" s="356"/>
      <c r="H32" s="356"/>
      <c r="I32" s="356"/>
      <c r="J32" s="356"/>
      <c r="K32" s="356"/>
      <c r="L32" s="356"/>
      <c r="M32" s="8"/>
      <c r="N32" s="8"/>
      <c r="O32" s="66"/>
      <c r="P32" s="66"/>
      <c r="Q32" s="10"/>
      <c r="R32" s="10"/>
      <c r="S32" s="10"/>
      <c r="T32" s="10"/>
      <c r="U32" s="10"/>
      <c r="V32" s="10"/>
      <c r="W32" s="10"/>
      <c r="X32" s="10"/>
      <c r="Y32" s="10"/>
      <c r="Z32" s="10"/>
      <c r="AA32" s="10"/>
      <c r="AB32" s="10"/>
      <c r="AC32" s="10"/>
    </row>
    <row r="33" spans="1:29" ht="19.95" customHeight="1" x14ac:dyDescent="0.3">
      <c r="A33" s="8"/>
      <c r="B33" s="7"/>
      <c r="C33" s="26" t="s">
        <v>271</v>
      </c>
      <c r="D33" s="26"/>
      <c r="E33" s="26"/>
      <c r="F33" s="26"/>
      <c r="G33" s="26"/>
      <c r="H33" s="26"/>
      <c r="I33" s="26"/>
      <c r="J33" s="26"/>
      <c r="K33" s="26"/>
      <c r="L33" s="26"/>
      <c r="M33" s="26"/>
      <c r="N33" s="26"/>
      <c r="O33" s="66"/>
      <c r="P33" s="66"/>
      <c r="Q33" s="10"/>
      <c r="R33" s="10"/>
      <c r="S33" s="10"/>
      <c r="T33" s="10"/>
      <c r="U33" s="10"/>
      <c r="V33" s="10"/>
      <c r="W33" s="10"/>
      <c r="X33" s="10"/>
      <c r="Y33" s="10"/>
      <c r="Z33" s="10"/>
      <c r="AA33" s="10"/>
      <c r="AB33" s="10"/>
      <c r="AC33" s="10"/>
    </row>
    <row r="34" spans="1:29" ht="19.95" customHeight="1" x14ac:dyDescent="0.3">
      <c r="A34" s="8"/>
      <c r="B34" s="7"/>
      <c r="C34" s="339" t="s">
        <v>16</v>
      </c>
      <c r="D34" s="339"/>
      <c r="E34" s="339"/>
      <c r="F34" s="339"/>
      <c r="G34" s="339"/>
      <c r="H34" s="339"/>
      <c r="I34" s="339"/>
      <c r="J34" s="339"/>
      <c r="K34" s="339"/>
      <c r="L34" s="339"/>
      <c r="M34" s="8"/>
      <c r="N34" s="8"/>
      <c r="O34" s="66"/>
      <c r="P34" s="66"/>
      <c r="Q34" s="10"/>
      <c r="R34" s="10"/>
      <c r="S34" s="10"/>
      <c r="T34" s="10"/>
      <c r="U34" s="10"/>
      <c r="V34" s="10"/>
      <c r="W34" s="10"/>
      <c r="X34" s="10"/>
      <c r="Y34" s="10"/>
      <c r="Z34" s="10"/>
      <c r="AA34" s="10"/>
      <c r="AB34" s="10"/>
      <c r="AC34" s="10"/>
    </row>
    <row r="35" spans="1:29" ht="19.95" customHeight="1" x14ac:dyDescent="0.3">
      <c r="A35" s="8"/>
      <c r="B35" s="65"/>
      <c r="C35" s="65"/>
      <c r="D35" s="65"/>
      <c r="E35" s="65"/>
      <c r="F35" s="65"/>
      <c r="G35" s="65"/>
      <c r="H35" s="65"/>
      <c r="I35" s="65"/>
      <c r="J35" s="65"/>
      <c r="K35" s="65"/>
      <c r="L35" s="65"/>
      <c r="M35" s="8"/>
      <c r="N35" s="8"/>
      <c r="O35" s="66"/>
      <c r="P35" s="66"/>
      <c r="Q35" s="10"/>
      <c r="R35" s="10"/>
      <c r="S35" s="10"/>
      <c r="T35" s="10"/>
      <c r="U35" s="10"/>
      <c r="V35" s="10"/>
      <c r="W35" s="10"/>
      <c r="X35" s="10"/>
      <c r="Y35" s="10"/>
      <c r="Z35" s="10"/>
      <c r="AA35" s="10"/>
      <c r="AB35" s="10"/>
      <c r="AC35" s="10"/>
    </row>
    <row r="36" spans="1:29" ht="29.25" customHeight="1" x14ac:dyDescent="0.3">
      <c r="A36" s="66"/>
      <c r="B36" s="455" t="s">
        <v>162</v>
      </c>
      <c r="C36" s="455"/>
      <c r="D36" s="455"/>
      <c r="E36" s="455"/>
      <c r="F36" s="455" t="s">
        <v>163</v>
      </c>
      <c r="G36" s="455"/>
      <c r="H36" s="455"/>
      <c r="I36" s="8"/>
      <c r="J36" s="373" t="s">
        <v>131</v>
      </c>
      <c r="K36" s="341"/>
      <c r="L36" s="341"/>
      <c r="M36" s="342"/>
      <c r="N36" s="66"/>
      <c r="O36" s="66"/>
      <c r="P36" s="66"/>
      <c r="Q36" s="10"/>
      <c r="R36" s="67"/>
      <c r="S36" s="10"/>
      <c r="T36" s="10"/>
      <c r="U36" s="10"/>
      <c r="V36" s="10"/>
      <c r="W36" s="10"/>
      <c r="X36" s="10"/>
      <c r="Y36" s="10"/>
      <c r="Z36" s="10"/>
      <c r="AA36" s="10"/>
      <c r="AB36" s="10"/>
      <c r="AC36" s="10"/>
    </row>
    <row r="37" spans="1:29" ht="19.95" customHeight="1" thickBot="1" x14ac:dyDescent="0.4">
      <c r="A37" s="66"/>
      <c r="B37" s="456" t="s">
        <v>156</v>
      </c>
      <c r="C37" s="456"/>
      <c r="D37" s="456"/>
      <c r="E37" s="456"/>
      <c r="F37" s="442"/>
      <c r="G37" s="442"/>
      <c r="H37" s="442"/>
      <c r="I37" s="8"/>
      <c r="J37" s="351"/>
      <c r="K37" s="352"/>
      <c r="L37" s="352"/>
      <c r="M37" s="353"/>
      <c r="N37" s="66"/>
      <c r="O37" s="66"/>
      <c r="P37" s="68"/>
      <c r="Q37" s="69" t="s">
        <v>288</v>
      </c>
      <c r="R37" s="69"/>
      <c r="S37" s="69"/>
      <c r="T37" s="69"/>
      <c r="U37" s="69"/>
      <c r="V37" s="10"/>
      <c r="W37" s="10"/>
      <c r="X37" s="10"/>
      <c r="Y37" s="10"/>
      <c r="Z37" s="10"/>
      <c r="AA37" s="10"/>
      <c r="AB37" s="10"/>
      <c r="AC37" s="10"/>
    </row>
    <row r="38" spans="1:29" ht="19.95" customHeight="1" x14ac:dyDescent="0.3">
      <c r="A38" s="66"/>
      <c r="B38" s="456" t="s">
        <v>157</v>
      </c>
      <c r="C38" s="456"/>
      <c r="D38" s="456"/>
      <c r="E38" s="456"/>
      <c r="F38" s="442"/>
      <c r="G38" s="442"/>
      <c r="H38" s="442"/>
      <c r="I38" s="344"/>
      <c r="J38" s="344"/>
      <c r="K38" s="344"/>
      <c r="L38" s="381"/>
      <c r="M38" s="381"/>
      <c r="N38" s="66"/>
      <c r="O38" s="66"/>
      <c r="P38" s="66"/>
      <c r="Q38" s="70"/>
      <c r="R38" s="71"/>
      <c r="S38" s="71"/>
      <c r="T38" s="71"/>
      <c r="U38" s="71"/>
      <c r="V38" s="71"/>
      <c r="W38" s="71"/>
      <c r="X38" s="72"/>
      <c r="Y38" s="10"/>
      <c r="Z38" s="10"/>
      <c r="AA38" s="10"/>
      <c r="AB38" s="10"/>
      <c r="AC38" s="10"/>
    </row>
    <row r="39" spans="1:29" ht="19.95" customHeight="1" x14ac:dyDescent="0.3">
      <c r="A39" s="66"/>
      <c r="B39" s="456" t="s">
        <v>158</v>
      </c>
      <c r="C39" s="456"/>
      <c r="D39" s="456"/>
      <c r="E39" s="456"/>
      <c r="F39" s="442"/>
      <c r="G39" s="442"/>
      <c r="H39" s="442"/>
      <c r="I39" s="32"/>
      <c r="J39" s="373" t="s">
        <v>132</v>
      </c>
      <c r="K39" s="341"/>
      <c r="L39" s="341"/>
      <c r="M39" s="342"/>
      <c r="N39" s="66"/>
      <c r="O39" s="66"/>
      <c r="P39" s="66"/>
      <c r="Q39" s="73"/>
      <c r="R39" s="10"/>
      <c r="S39" s="10"/>
      <c r="T39" s="10"/>
      <c r="U39" s="10"/>
      <c r="V39" s="10"/>
      <c r="W39" s="10"/>
      <c r="X39" s="74"/>
      <c r="Y39" s="10"/>
      <c r="Z39" s="10"/>
      <c r="AA39" s="10"/>
      <c r="AB39" s="10"/>
      <c r="AC39" s="10"/>
    </row>
    <row r="40" spans="1:29" ht="19.95" customHeight="1" x14ac:dyDescent="0.3">
      <c r="A40" s="66"/>
      <c r="B40" s="456" t="s">
        <v>159</v>
      </c>
      <c r="C40" s="456"/>
      <c r="D40" s="456"/>
      <c r="E40" s="456"/>
      <c r="F40" s="442"/>
      <c r="G40" s="442"/>
      <c r="H40" s="442"/>
      <c r="I40" s="8"/>
      <c r="J40" s="351"/>
      <c r="K40" s="352"/>
      <c r="L40" s="352"/>
      <c r="M40" s="353"/>
      <c r="N40" s="66"/>
      <c r="O40" s="66"/>
      <c r="P40" s="66"/>
      <c r="Q40" s="73"/>
      <c r="R40" s="10"/>
      <c r="S40" s="10"/>
      <c r="T40" s="10"/>
      <c r="U40" s="10"/>
      <c r="V40" s="10"/>
      <c r="W40" s="10"/>
      <c r="X40" s="74"/>
      <c r="Y40" s="10"/>
      <c r="Z40" s="10"/>
      <c r="AA40" s="10"/>
      <c r="AB40" s="10"/>
      <c r="AC40" s="10"/>
    </row>
    <row r="41" spans="1:29" ht="19.95" customHeight="1" x14ac:dyDescent="0.3">
      <c r="A41" s="66"/>
      <c r="B41" s="456" t="s">
        <v>160</v>
      </c>
      <c r="C41" s="456"/>
      <c r="D41" s="456"/>
      <c r="E41" s="456"/>
      <c r="F41" s="459"/>
      <c r="G41" s="459"/>
      <c r="H41" s="459"/>
      <c r="I41" s="344"/>
      <c r="J41" s="344"/>
      <c r="K41" s="344"/>
      <c r="L41" s="381"/>
      <c r="M41" s="381"/>
      <c r="N41" s="66"/>
      <c r="O41" s="66"/>
      <c r="P41" s="66"/>
      <c r="Q41" s="73"/>
      <c r="R41" s="10"/>
      <c r="S41" s="10"/>
      <c r="T41" s="10"/>
      <c r="U41" s="10"/>
      <c r="V41" s="10"/>
      <c r="W41" s="10"/>
      <c r="X41" s="74"/>
      <c r="Y41" s="10"/>
      <c r="Z41" s="10"/>
      <c r="AA41" s="10"/>
      <c r="AB41" s="10"/>
      <c r="AC41" s="10"/>
    </row>
    <row r="42" spans="1:29" ht="19.95" customHeight="1" x14ac:dyDescent="0.3">
      <c r="A42" s="66"/>
      <c r="B42" s="456" t="s">
        <v>161</v>
      </c>
      <c r="C42" s="456"/>
      <c r="D42" s="456"/>
      <c r="E42" s="456"/>
      <c r="F42" s="442"/>
      <c r="G42" s="442"/>
      <c r="H42" s="442"/>
      <c r="I42" s="344"/>
      <c r="J42" s="344"/>
      <c r="K42" s="344"/>
      <c r="L42" s="381"/>
      <c r="M42" s="381"/>
      <c r="N42" s="66"/>
      <c r="O42" s="66"/>
      <c r="P42" s="66"/>
      <c r="Q42" s="73"/>
      <c r="R42" s="10"/>
      <c r="S42" s="10"/>
      <c r="T42" s="10"/>
      <c r="U42" s="10"/>
      <c r="V42" s="10"/>
      <c r="W42" s="10"/>
      <c r="X42" s="74"/>
      <c r="Y42" s="10"/>
      <c r="Z42" s="10"/>
      <c r="AA42" s="10"/>
      <c r="AB42" s="10"/>
      <c r="AC42" s="10"/>
    </row>
    <row r="43" spans="1:29" ht="19.95" customHeight="1" x14ac:dyDescent="0.3">
      <c r="A43" s="66"/>
      <c r="B43" s="66"/>
      <c r="C43" s="66"/>
      <c r="D43" s="66"/>
      <c r="E43" s="66"/>
      <c r="F43" s="66"/>
      <c r="G43" s="66"/>
      <c r="H43" s="66"/>
      <c r="I43" s="66"/>
      <c r="J43" s="66"/>
      <c r="K43" s="66"/>
      <c r="L43" s="66"/>
      <c r="M43" s="66"/>
      <c r="N43" s="66"/>
      <c r="O43" s="66"/>
      <c r="P43" s="66"/>
      <c r="Q43" s="73"/>
      <c r="R43" s="10"/>
      <c r="S43" s="10"/>
      <c r="T43" s="10"/>
      <c r="U43" s="10"/>
      <c r="V43" s="10"/>
      <c r="W43" s="10"/>
      <c r="X43" s="74"/>
      <c r="Y43" s="10"/>
      <c r="Z43" s="10"/>
      <c r="AA43" s="10"/>
      <c r="AB43" s="10"/>
      <c r="AC43" s="10"/>
    </row>
    <row r="44" spans="1:29" ht="19.95" customHeight="1" x14ac:dyDescent="0.35">
      <c r="A44" s="66"/>
      <c r="B44" s="68" t="s">
        <v>366</v>
      </c>
      <c r="C44" s="66"/>
      <c r="D44" s="66"/>
      <c r="E44" s="66"/>
      <c r="F44" s="66"/>
      <c r="G44" s="66"/>
      <c r="H44" s="66"/>
      <c r="I44" s="66"/>
      <c r="J44" s="66"/>
      <c r="K44" s="66"/>
      <c r="L44" s="66"/>
      <c r="M44" s="66"/>
      <c r="N44" s="66"/>
      <c r="O44" s="75"/>
      <c r="P44" s="75"/>
      <c r="Q44" s="73"/>
      <c r="R44" s="10"/>
      <c r="S44" s="10"/>
      <c r="T44" s="10"/>
      <c r="U44" s="10"/>
      <c r="V44" s="10"/>
      <c r="W44" s="10"/>
      <c r="X44" s="74"/>
      <c r="Y44" s="10"/>
      <c r="Z44" s="10"/>
      <c r="AA44" s="10"/>
      <c r="AB44" s="10"/>
      <c r="AC44" s="10"/>
    </row>
    <row r="45" spans="1:29" ht="19.95" customHeight="1" x14ac:dyDescent="0.35">
      <c r="A45" s="66"/>
      <c r="B45" s="66"/>
      <c r="C45" s="66"/>
      <c r="D45" s="66"/>
      <c r="E45" s="66"/>
      <c r="F45" s="66"/>
      <c r="G45" s="66"/>
      <c r="H45" s="66"/>
      <c r="I45" s="66"/>
      <c r="J45" s="66"/>
      <c r="K45" s="66"/>
      <c r="L45" s="66"/>
      <c r="M45" s="66"/>
      <c r="N45" s="66"/>
      <c r="O45" s="75"/>
      <c r="P45" s="66"/>
      <c r="Q45" s="73"/>
      <c r="R45" s="10"/>
      <c r="S45" s="10"/>
      <c r="T45" s="10"/>
      <c r="U45" s="10"/>
      <c r="V45" s="10"/>
      <c r="W45" s="10"/>
      <c r="X45" s="74"/>
      <c r="Y45" s="10"/>
      <c r="Z45" s="10"/>
      <c r="AA45" s="10"/>
      <c r="AB45" s="10"/>
      <c r="AC45" s="10"/>
    </row>
    <row r="46" spans="1:29" ht="19.95" customHeight="1" x14ac:dyDescent="0.35">
      <c r="A46" s="66"/>
      <c r="B46" s="66"/>
      <c r="C46" s="66"/>
      <c r="D46" s="66"/>
      <c r="E46" s="66"/>
      <c r="F46" s="66"/>
      <c r="G46" s="66"/>
      <c r="H46" s="66"/>
      <c r="I46" s="66"/>
      <c r="J46" s="66"/>
      <c r="K46" s="66"/>
      <c r="L46" s="66"/>
      <c r="M46" s="66"/>
      <c r="N46" s="66"/>
      <c r="O46" s="75"/>
      <c r="P46" s="66"/>
      <c r="Q46" s="73"/>
      <c r="R46" s="10"/>
      <c r="S46" s="10"/>
      <c r="T46" s="10"/>
      <c r="U46" s="10"/>
      <c r="V46" s="10"/>
      <c r="W46" s="10"/>
      <c r="X46" s="74"/>
      <c r="Y46" s="10"/>
      <c r="Z46" s="10"/>
      <c r="AA46" s="10"/>
      <c r="AB46" s="10"/>
      <c r="AC46" s="10"/>
    </row>
    <row r="47" spans="1:29" ht="19.95" customHeight="1" x14ac:dyDescent="0.3">
      <c r="A47" s="66"/>
      <c r="B47" s="66"/>
      <c r="C47" s="66"/>
      <c r="D47" s="66"/>
      <c r="E47" s="66"/>
      <c r="F47" s="66"/>
      <c r="G47" s="66"/>
      <c r="H47" s="66"/>
      <c r="I47" s="66"/>
      <c r="J47" s="66"/>
      <c r="K47" s="66"/>
      <c r="L47" s="66"/>
      <c r="M47" s="66"/>
      <c r="N47" s="66"/>
      <c r="O47" s="66"/>
      <c r="P47" s="66"/>
      <c r="Q47" s="73"/>
      <c r="R47" s="10"/>
      <c r="S47" s="10"/>
      <c r="T47" s="10"/>
      <c r="U47" s="10"/>
      <c r="V47" s="10"/>
      <c r="W47" s="10"/>
      <c r="X47" s="74"/>
      <c r="Y47" s="10"/>
      <c r="Z47" s="10"/>
      <c r="AA47" s="10"/>
      <c r="AB47" s="10"/>
      <c r="AC47" s="10"/>
    </row>
    <row r="48" spans="1:29" ht="19.95" customHeight="1" x14ac:dyDescent="0.3">
      <c r="A48" s="66"/>
      <c r="B48" s="7" t="s">
        <v>104</v>
      </c>
      <c r="C48" s="26" t="s">
        <v>105</v>
      </c>
      <c r="D48" s="339" t="s">
        <v>106</v>
      </c>
      <c r="E48" s="339"/>
      <c r="F48" s="339"/>
      <c r="G48" s="339"/>
      <c r="H48" s="339"/>
      <c r="I48" s="339"/>
      <c r="J48" s="339"/>
      <c r="K48" s="339"/>
      <c r="L48" s="339"/>
      <c r="M48" s="76"/>
      <c r="N48" s="66"/>
      <c r="O48" s="66"/>
      <c r="P48" s="66"/>
      <c r="Q48" s="73"/>
      <c r="R48" s="10"/>
      <c r="S48" s="10"/>
      <c r="T48" s="10"/>
      <c r="U48" s="10"/>
      <c r="V48" s="10"/>
      <c r="W48" s="10"/>
      <c r="X48" s="74"/>
      <c r="Y48" s="10"/>
      <c r="Z48" s="10"/>
      <c r="AA48" s="10"/>
      <c r="AB48" s="10"/>
      <c r="AC48" s="10"/>
    </row>
    <row r="49" spans="1:30" ht="19.95" customHeight="1" x14ac:dyDescent="0.3">
      <c r="A49" s="66"/>
      <c r="B49" s="7" t="s">
        <v>35</v>
      </c>
      <c r="C49" s="26" t="s">
        <v>105</v>
      </c>
      <c r="D49" s="339" t="s">
        <v>146</v>
      </c>
      <c r="E49" s="339"/>
      <c r="F49" s="339"/>
      <c r="G49" s="339"/>
      <c r="H49" s="339"/>
      <c r="I49" s="339"/>
      <c r="J49" s="339"/>
      <c r="K49" s="339"/>
      <c r="L49" s="339"/>
      <c r="M49" s="339"/>
      <c r="N49" s="66"/>
      <c r="O49" s="66"/>
      <c r="P49" s="66"/>
      <c r="Q49" s="73"/>
      <c r="R49" s="10"/>
      <c r="S49" s="10"/>
      <c r="T49" s="10"/>
      <c r="U49" s="10"/>
      <c r="V49" s="10"/>
      <c r="W49" s="10"/>
      <c r="X49" s="74"/>
      <c r="Y49" s="10"/>
      <c r="Z49" s="10"/>
      <c r="AA49" s="10"/>
      <c r="AB49" s="10"/>
      <c r="AC49" s="10"/>
    </row>
    <row r="50" spans="1:30" ht="19.95" customHeight="1" x14ac:dyDescent="0.35">
      <c r="A50" s="66"/>
      <c r="B50" s="77" t="s">
        <v>107</v>
      </c>
      <c r="C50" s="26" t="s">
        <v>105</v>
      </c>
      <c r="D50" s="26" t="s">
        <v>154</v>
      </c>
      <c r="E50" s="24"/>
      <c r="F50" s="24"/>
      <c r="G50" s="24"/>
      <c r="H50" s="24"/>
      <c r="I50" s="24"/>
      <c r="J50" s="24"/>
      <c r="K50" s="24"/>
      <c r="L50" s="24"/>
      <c r="M50" s="24"/>
      <c r="N50" s="75"/>
      <c r="O50" s="66"/>
      <c r="P50" s="66"/>
      <c r="Q50" s="73"/>
      <c r="R50" s="10"/>
      <c r="S50" s="10"/>
      <c r="T50" s="10"/>
      <c r="U50" s="10"/>
      <c r="V50" s="10"/>
      <c r="W50" s="10"/>
      <c r="X50" s="74"/>
      <c r="Y50" s="10"/>
      <c r="Z50" s="10"/>
      <c r="AA50" s="10"/>
      <c r="AB50" s="10"/>
      <c r="AC50" s="10"/>
    </row>
    <row r="51" spans="1:30" ht="19.95" customHeight="1" x14ac:dyDescent="0.3">
      <c r="A51" s="66"/>
      <c r="B51" s="77" t="s">
        <v>108</v>
      </c>
      <c r="C51" s="26" t="s">
        <v>105</v>
      </c>
      <c r="D51" s="409" t="s">
        <v>147</v>
      </c>
      <c r="E51" s="409"/>
      <c r="F51" s="409"/>
      <c r="G51" s="409"/>
      <c r="H51" s="409"/>
      <c r="I51" s="409"/>
      <c r="J51" s="409"/>
      <c r="K51" s="409"/>
      <c r="L51" s="409"/>
      <c r="M51" s="409"/>
      <c r="N51" s="25"/>
      <c r="O51" s="66"/>
      <c r="P51" s="66"/>
      <c r="Q51" s="73"/>
      <c r="R51" s="10"/>
      <c r="S51" s="10"/>
      <c r="T51" s="10"/>
      <c r="U51" s="10"/>
      <c r="V51" s="10"/>
      <c r="W51" s="10"/>
      <c r="X51" s="74"/>
      <c r="Y51" s="10"/>
      <c r="Z51" s="10"/>
      <c r="AA51" s="10"/>
      <c r="AB51" s="10"/>
      <c r="AC51" s="10"/>
    </row>
    <row r="52" spans="1:30" ht="19.95" customHeight="1" x14ac:dyDescent="0.35">
      <c r="A52" s="66"/>
      <c r="B52" s="66"/>
      <c r="C52" s="13"/>
      <c r="D52" s="409"/>
      <c r="E52" s="409"/>
      <c r="F52" s="409"/>
      <c r="G52" s="409"/>
      <c r="H52" s="409"/>
      <c r="I52" s="409"/>
      <c r="J52" s="409"/>
      <c r="K52" s="409"/>
      <c r="L52" s="409"/>
      <c r="M52" s="409"/>
      <c r="N52" s="25"/>
      <c r="O52" s="66"/>
      <c r="P52" s="66"/>
      <c r="Q52" s="73"/>
      <c r="R52" s="10"/>
      <c r="S52" s="10"/>
      <c r="T52" s="10"/>
      <c r="U52" s="10"/>
      <c r="V52" s="10"/>
      <c r="W52" s="10"/>
      <c r="X52" s="74"/>
      <c r="Y52" s="10"/>
      <c r="Z52" s="10"/>
      <c r="AA52" s="10"/>
      <c r="AB52" s="10"/>
      <c r="AC52" s="10"/>
    </row>
    <row r="53" spans="1:30" ht="19.95" customHeight="1" x14ac:dyDescent="0.35">
      <c r="A53" s="66"/>
      <c r="B53" s="66"/>
      <c r="C53" s="78"/>
      <c r="D53" s="78"/>
      <c r="E53" s="78"/>
      <c r="F53" s="78"/>
      <c r="G53" s="78"/>
      <c r="H53" s="78"/>
      <c r="I53" s="78"/>
      <c r="J53" s="78"/>
      <c r="K53" s="78"/>
      <c r="L53" s="78"/>
      <c r="M53" s="78"/>
      <c r="N53" s="66"/>
      <c r="O53" s="66"/>
      <c r="P53" s="66"/>
      <c r="Q53" s="73"/>
      <c r="R53" s="10"/>
      <c r="S53" s="10"/>
      <c r="T53" s="10"/>
      <c r="U53" s="10"/>
      <c r="V53" s="10"/>
      <c r="W53" s="10"/>
      <c r="X53" s="74"/>
      <c r="Y53" s="10"/>
      <c r="Z53" s="10"/>
      <c r="AA53" s="10"/>
      <c r="AB53" s="10"/>
      <c r="AC53" s="10"/>
    </row>
    <row r="54" spans="1:30" ht="50.25" customHeight="1" x14ac:dyDescent="0.45">
      <c r="A54" s="66"/>
      <c r="B54" s="66"/>
      <c r="C54" s="455" t="s">
        <v>283</v>
      </c>
      <c r="D54" s="455"/>
      <c r="E54" s="79" t="s">
        <v>35</v>
      </c>
      <c r="F54" s="80" t="s">
        <v>109</v>
      </c>
      <c r="G54" s="79" t="s">
        <v>144</v>
      </c>
      <c r="H54" s="81" t="s">
        <v>145</v>
      </c>
      <c r="I54" s="82" t="s">
        <v>143</v>
      </c>
      <c r="J54" s="79" t="s">
        <v>104</v>
      </c>
      <c r="K54" s="13"/>
      <c r="L54" s="13"/>
      <c r="M54" s="12"/>
      <c r="N54" s="13"/>
      <c r="O54" s="66"/>
      <c r="P54" s="66"/>
      <c r="Q54" s="73"/>
      <c r="R54" s="10"/>
      <c r="S54" s="10"/>
      <c r="T54" s="10"/>
      <c r="U54" s="10"/>
      <c r="V54" s="10"/>
      <c r="W54" s="10"/>
      <c r="X54" s="74"/>
      <c r="Y54" s="10"/>
      <c r="Z54" s="10"/>
      <c r="AA54" s="10"/>
      <c r="AB54" s="10"/>
      <c r="AC54" s="10"/>
      <c r="AD54" s="10"/>
    </row>
    <row r="55" spans="1:30" ht="19.95" customHeight="1" x14ac:dyDescent="0.35">
      <c r="A55" s="66"/>
      <c r="B55" s="66"/>
      <c r="C55" s="407" t="s">
        <v>26</v>
      </c>
      <c r="D55" s="407"/>
      <c r="E55" s="121"/>
      <c r="F55" s="121"/>
      <c r="G55" s="121"/>
      <c r="H55" s="121"/>
      <c r="I55" s="129">
        <f>F55-(G55-H55)</f>
        <v>0</v>
      </c>
      <c r="J55" s="180" t="str">
        <f>IF(ISERROR(E55*((I55/F55)^(8/7))),"",E55*((I55/F55)^(8/7)))</f>
        <v/>
      </c>
      <c r="K55" s="13"/>
      <c r="L55" s="13"/>
      <c r="M55" s="13"/>
      <c r="N55" s="13"/>
      <c r="O55" s="66"/>
      <c r="P55" s="66"/>
      <c r="Q55" s="73"/>
      <c r="R55" s="10"/>
      <c r="S55" s="10"/>
      <c r="T55" s="10"/>
      <c r="U55" s="10"/>
      <c r="V55" s="10"/>
      <c r="W55" s="10"/>
      <c r="X55" s="74"/>
      <c r="Y55" s="10"/>
      <c r="Z55" s="10"/>
      <c r="AA55" s="10"/>
      <c r="AB55" s="10"/>
      <c r="AC55" s="10"/>
      <c r="AD55" s="10"/>
    </row>
    <row r="56" spans="1:30" ht="19.95" customHeight="1" x14ac:dyDescent="0.35">
      <c r="A56" s="66"/>
      <c r="B56" s="66"/>
      <c r="C56" s="407" t="s">
        <v>27</v>
      </c>
      <c r="D56" s="407"/>
      <c r="E56" s="121"/>
      <c r="F56" s="121"/>
      <c r="G56" s="121"/>
      <c r="H56" s="121"/>
      <c r="I56" s="129">
        <f>F56-(G56-H56)</f>
        <v>0</v>
      </c>
      <c r="J56" s="180" t="str">
        <f t="shared" ref="J56:J57" si="0">IF(ISERROR(E56*((I56/F56)^(8/7))),"",E56*((I56/F56)^(8/7)))</f>
        <v/>
      </c>
      <c r="K56" s="13"/>
      <c r="L56" s="13"/>
      <c r="M56" s="13"/>
      <c r="N56" s="13"/>
      <c r="O56" s="66"/>
      <c r="P56" s="66"/>
      <c r="Q56" s="73"/>
      <c r="R56" s="10"/>
      <c r="S56" s="10"/>
      <c r="T56" s="10"/>
      <c r="U56" s="10"/>
      <c r="V56" s="10"/>
      <c r="W56" s="10"/>
      <c r="X56" s="74"/>
      <c r="Y56" s="10"/>
      <c r="Z56" s="10"/>
      <c r="AA56" s="10"/>
      <c r="AB56" s="10"/>
      <c r="AC56" s="10"/>
      <c r="AD56" s="10"/>
    </row>
    <row r="57" spans="1:30" ht="19.95" customHeight="1" thickBot="1" x14ac:dyDescent="0.4">
      <c r="A57" s="66"/>
      <c r="B57" s="66"/>
      <c r="C57" s="407" t="s">
        <v>28</v>
      </c>
      <c r="D57" s="407"/>
      <c r="E57" s="121"/>
      <c r="F57" s="121"/>
      <c r="G57" s="121"/>
      <c r="H57" s="121"/>
      <c r="I57" s="129">
        <f>F57-(G57-H57)</f>
        <v>0</v>
      </c>
      <c r="J57" s="180" t="str">
        <f t="shared" si="0"/>
        <v/>
      </c>
      <c r="K57" s="13"/>
      <c r="L57" s="13"/>
      <c r="M57" s="13"/>
      <c r="N57" s="13"/>
      <c r="O57" s="66"/>
      <c r="P57" s="66"/>
      <c r="Q57" s="83"/>
      <c r="R57" s="84"/>
      <c r="S57" s="84"/>
      <c r="T57" s="84"/>
      <c r="U57" s="84"/>
      <c r="V57" s="84"/>
      <c r="W57" s="84"/>
      <c r="X57" s="85"/>
      <c r="Y57" s="10"/>
      <c r="Z57" s="10"/>
      <c r="AA57" s="10"/>
      <c r="AB57" s="10"/>
      <c r="AC57" s="10"/>
      <c r="AD57" s="10"/>
    </row>
    <row r="58" spans="1:30" ht="19.95" customHeight="1" x14ac:dyDescent="0.3">
      <c r="A58" s="66"/>
      <c r="B58" s="66"/>
      <c r="C58" s="66"/>
      <c r="D58" s="66"/>
      <c r="E58" s="66"/>
      <c r="F58" s="66"/>
      <c r="G58" s="66"/>
      <c r="H58" s="66"/>
      <c r="I58" s="66"/>
      <c r="J58" s="66"/>
      <c r="K58" s="66"/>
      <c r="L58" s="66"/>
      <c r="M58" s="66"/>
      <c r="N58" s="66"/>
      <c r="O58" s="66"/>
      <c r="P58" s="66"/>
      <c r="Q58" s="332" t="s">
        <v>339</v>
      </c>
      <c r="R58" s="332"/>
      <c r="S58" s="332"/>
      <c r="T58" s="332"/>
      <c r="U58" s="332"/>
      <c r="V58" s="332"/>
      <c r="W58" s="332"/>
      <c r="Y58" s="10"/>
      <c r="Z58" s="10"/>
      <c r="AA58" s="10"/>
      <c r="AB58" s="10"/>
      <c r="AC58" s="10"/>
    </row>
    <row r="59" spans="1:30" ht="19.95" customHeight="1" x14ac:dyDescent="0.3">
      <c r="A59" s="66"/>
      <c r="B59" s="66"/>
      <c r="C59" s="66"/>
      <c r="D59" s="66"/>
      <c r="E59" s="66"/>
      <c r="F59" s="66"/>
      <c r="G59" s="66"/>
      <c r="H59" s="66"/>
      <c r="I59" s="66"/>
      <c r="J59" s="66"/>
      <c r="K59" s="66"/>
      <c r="L59" s="66"/>
      <c r="M59" s="66"/>
      <c r="N59" s="66"/>
      <c r="O59" s="66"/>
      <c r="P59" s="66"/>
      <c r="Q59" s="10"/>
      <c r="R59" s="10"/>
      <c r="S59" s="10"/>
      <c r="T59" s="10"/>
      <c r="U59" s="10"/>
      <c r="V59" s="10"/>
      <c r="W59" s="10"/>
      <c r="X59" s="10"/>
      <c r="Y59" s="10"/>
      <c r="Z59" s="10"/>
      <c r="AA59" s="10"/>
      <c r="AB59" s="10"/>
      <c r="AC59" s="10"/>
    </row>
    <row r="60" spans="1:30" ht="19.95" customHeight="1" x14ac:dyDescent="0.35">
      <c r="A60" s="66"/>
      <c r="B60" s="68" t="s">
        <v>367</v>
      </c>
      <c r="C60" s="66"/>
      <c r="D60" s="66"/>
      <c r="E60" s="66"/>
      <c r="F60" s="66"/>
      <c r="G60" s="66"/>
      <c r="H60" s="66"/>
      <c r="I60" s="66"/>
      <c r="J60" s="66"/>
      <c r="K60" s="66"/>
      <c r="L60" s="66"/>
      <c r="M60" s="66"/>
      <c r="N60" s="66"/>
      <c r="O60" s="66"/>
      <c r="P60" s="66"/>
      <c r="Q60" s="10"/>
      <c r="R60" s="10"/>
      <c r="S60" s="10"/>
      <c r="T60" s="10"/>
      <c r="U60" s="10"/>
      <c r="V60" s="10"/>
      <c r="W60" s="10"/>
      <c r="X60" s="10"/>
      <c r="Y60" s="10"/>
      <c r="Z60" s="10"/>
      <c r="AA60" s="10"/>
      <c r="AB60" s="10"/>
      <c r="AC60" s="10"/>
    </row>
    <row r="61" spans="1:30" ht="19.95" customHeight="1" x14ac:dyDescent="0.3">
      <c r="A61" s="66"/>
      <c r="B61" s="66"/>
      <c r="C61" s="66"/>
      <c r="D61" s="66"/>
      <c r="E61" s="66"/>
      <c r="F61" s="66"/>
      <c r="G61" s="66"/>
      <c r="H61" s="66"/>
      <c r="I61" s="66"/>
      <c r="J61" s="66"/>
      <c r="K61" s="66"/>
      <c r="L61" s="66"/>
      <c r="M61" s="66"/>
      <c r="N61" s="66"/>
      <c r="O61" s="66"/>
      <c r="P61" s="66"/>
      <c r="Q61" s="10"/>
      <c r="R61" s="10"/>
      <c r="S61" s="10"/>
      <c r="T61" s="10"/>
      <c r="U61" s="10"/>
      <c r="V61" s="10"/>
      <c r="W61" s="10"/>
      <c r="X61" s="10"/>
      <c r="Y61" s="10"/>
      <c r="Z61" s="10"/>
      <c r="AA61" s="10"/>
      <c r="AB61" s="10"/>
      <c r="AC61" s="10"/>
    </row>
    <row r="62" spans="1:30" ht="19.95" customHeight="1" x14ac:dyDescent="0.3">
      <c r="A62" s="66"/>
      <c r="B62" s="7"/>
      <c r="C62" s="8"/>
      <c r="D62" s="8"/>
      <c r="E62" s="8"/>
      <c r="F62" s="8"/>
      <c r="G62" s="8"/>
      <c r="H62" s="8"/>
      <c r="I62" s="8"/>
      <c r="J62" s="8"/>
      <c r="K62" s="8"/>
      <c r="L62" s="8"/>
      <c r="M62" s="66"/>
      <c r="N62" s="66"/>
      <c r="O62" s="66"/>
      <c r="P62" s="66"/>
      <c r="Q62" s="10"/>
      <c r="R62" s="10"/>
      <c r="S62" s="10"/>
      <c r="T62" s="10"/>
      <c r="U62" s="10"/>
      <c r="V62" s="10"/>
      <c r="W62" s="10"/>
      <c r="X62" s="10"/>
      <c r="Y62" s="10"/>
      <c r="Z62" s="10"/>
      <c r="AA62" s="10"/>
      <c r="AB62" s="10"/>
      <c r="AC62" s="10"/>
    </row>
    <row r="63" spans="1:30" ht="19.95" customHeight="1" x14ac:dyDescent="0.3">
      <c r="A63" s="66"/>
      <c r="B63" s="7"/>
      <c r="C63" s="8"/>
      <c r="D63" s="8"/>
      <c r="E63" s="8"/>
      <c r="F63" s="8"/>
      <c r="G63" s="8"/>
      <c r="H63" s="8"/>
      <c r="I63" s="8"/>
      <c r="J63" s="8"/>
      <c r="K63" s="8"/>
      <c r="L63" s="8"/>
      <c r="M63" s="66"/>
      <c r="N63" s="66"/>
      <c r="O63" s="66"/>
      <c r="P63" s="66"/>
      <c r="Q63" s="10"/>
      <c r="R63" s="10"/>
      <c r="S63" s="10"/>
      <c r="T63" s="10"/>
      <c r="U63" s="10"/>
      <c r="V63" s="10"/>
      <c r="W63" s="10"/>
      <c r="X63" s="10"/>
      <c r="Y63" s="10"/>
      <c r="Z63" s="10"/>
      <c r="AA63" s="10"/>
      <c r="AB63" s="10"/>
      <c r="AC63" s="10"/>
    </row>
    <row r="64" spans="1:30" ht="19.95" customHeight="1" thickBot="1" x14ac:dyDescent="0.35">
      <c r="A64" s="66"/>
      <c r="B64" s="7" t="s">
        <v>108</v>
      </c>
      <c r="C64" s="8" t="s">
        <v>20</v>
      </c>
      <c r="D64" s="409" t="s">
        <v>148</v>
      </c>
      <c r="E64" s="409"/>
      <c r="F64" s="409"/>
      <c r="G64" s="409"/>
      <c r="H64" s="409"/>
      <c r="I64" s="409"/>
      <c r="J64" s="409"/>
      <c r="K64" s="409"/>
      <c r="L64" s="409"/>
      <c r="M64" s="409"/>
      <c r="N64" s="25"/>
      <c r="O64" s="66"/>
      <c r="P64" s="66"/>
      <c r="Q64" s="356" t="s">
        <v>110</v>
      </c>
      <c r="R64" s="356"/>
      <c r="S64" s="356"/>
      <c r="T64" s="356"/>
      <c r="U64" s="356"/>
      <c r="V64" s="356"/>
      <c r="W64" s="356"/>
      <c r="X64" s="356"/>
      <c r="Y64" s="10"/>
      <c r="Z64" s="10"/>
      <c r="AA64" s="10"/>
      <c r="AB64" s="10"/>
      <c r="AC64" s="10"/>
    </row>
    <row r="65" spans="1:29" ht="19.95" customHeight="1" thickBot="1" x14ac:dyDescent="0.35">
      <c r="A65" s="66"/>
      <c r="B65" s="7"/>
      <c r="C65" s="8"/>
      <c r="D65" s="409"/>
      <c r="E65" s="409"/>
      <c r="F65" s="409"/>
      <c r="G65" s="409"/>
      <c r="H65" s="409"/>
      <c r="I65" s="409"/>
      <c r="J65" s="409"/>
      <c r="K65" s="409"/>
      <c r="L65" s="409"/>
      <c r="M65" s="409"/>
      <c r="N65" s="25"/>
      <c r="O65" s="66"/>
      <c r="P65" s="66"/>
      <c r="Q65" s="460" t="s">
        <v>273</v>
      </c>
      <c r="R65" s="461"/>
      <c r="S65" s="64" t="s">
        <v>272</v>
      </c>
      <c r="T65" s="461" t="s">
        <v>45</v>
      </c>
      <c r="U65" s="461"/>
      <c r="V65" s="461"/>
      <c r="W65" s="461"/>
      <c r="X65" s="462"/>
      <c r="Y65" s="10"/>
      <c r="Z65" s="10"/>
      <c r="AA65" s="10"/>
      <c r="AB65" s="10"/>
      <c r="AC65" s="10"/>
    </row>
    <row r="66" spans="1:29" ht="19.95" customHeight="1" x14ac:dyDescent="0.3">
      <c r="A66" s="66"/>
      <c r="B66" s="7" t="s">
        <v>34</v>
      </c>
      <c r="C66" s="8" t="s">
        <v>20</v>
      </c>
      <c r="D66" s="8" t="s">
        <v>149</v>
      </c>
      <c r="E66" s="8"/>
      <c r="F66" s="8"/>
      <c r="G66" s="8"/>
      <c r="H66" s="8"/>
      <c r="I66" s="8"/>
      <c r="J66" s="8"/>
      <c r="K66" s="8"/>
      <c r="L66" s="8"/>
      <c r="M66" s="76"/>
      <c r="N66" s="76"/>
      <c r="O66" s="66"/>
      <c r="P66" s="66"/>
      <c r="Q66" s="401" t="s">
        <v>46</v>
      </c>
      <c r="R66" s="402"/>
      <c r="S66" s="52">
        <v>0.59</v>
      </c>
      <c r="T66" s="403" t="s">
        <v>47</v>
      </c>
      <c r="U66" s="403"/>
      <c r="V66" s="403"/>
      <c r="W66" s="403"/>
      <c r="X66" s="404"/>
      <c r="Y66" s="10"/>
      <c r="Z66" s="10"/>
      <c r="AA66" s="10"/>
      <c r="AB66" s="10"/>
      <c r="AC66" s="10"/>
    </row>
    <row r="67" spans="1:29" ht="19.95" customHeight="1" x14ac:dyDescent="0.3">
      <c r="A67" s="66"/>
      <c r="B67" s="7" t="s">
        <v>104</v>
      </c>
      <c r="C67" s="8" t="s">
        <v>20</v>
      </c>
      <c r="D67" s="8" t="s">
        <v>151</v>
      </c>
      <c r="E67" s="8"/>
      <c r="F67" s="8"/>
      <c r="G67" s="8"/>
      <c r="H67" s="8"/>
      <c r="I67" s="8"/>
      <c r="J67" s="8"/>
      <c r="K67" s="8"/>
      <c r="L67" s="8"/>
      <c r="M67" s="76"/>
      <c r="N67" s="76"/>
      <c r="O67" s="66"/>
      <c r="P67" s="66"/>
      <c r="Q67" s="333" t="s">
        <v>48</v>
      </c>
      <c r="R67" s="390"/>
      <c r="S67" s="23">
        <v>0.65</v>
      </c>
      <c r="T67" s="334" t="s">
        <v>49</v>
      </c>
      <c r="U67" s="334"/>
      <c r="V67" s="334"/>
      <c r="W67" s="334"/>
      <c r="X67" s="391"/>
      <c r="Y67" s="10"/>
      <c r="Z67" s="10"/>
      <c r="AA67" s="10"/>
      <c r="AB67" s="10"/>
      <c r="AC67" s="10"/>
    </row>
    <row r="68" spans="1:29" ht="19.95" customHeight="1" thickBot="1" x14ac:dyDescent="0.35">
      <c r="A68" s="66"/>
      <c r="B68" s="7" t="s">
        <v>36</v>
      </c>
      <c r="C68" s="8" t="s">
        <v>20</v>
      </c>
      <c r="D68" s="8" t="s">
        <v>392</v>
      </c>
      <c r="E68" s="8"/>
      <c r="F68" s="8"/>
      <c r="G68" s="8"/>
      <c r="H68" s="8"/>
      <c r="I68" s="8"/>
      <c r="J68" s="8"/>
      <c r="K68" s="8"/>
      <c r="L68" s="8"/>
      <c r="M68" s="76"/>
      <c r="N68" s="76"/>
      <c r="O68" s="66"/>
      <c r="P68" s="66"/>
      <c r="Q68" s="335" t="s">
        <v>50</v>
      </c>
      <c r="R68" s="392"/>
      <c r="S68" s="54">
        <v>0.69</v>
      </c>
      <c r="T68" s="336" t="s">
        <v>51</v>
      </c>
      <c r="U68" s="336"/>
      <c r="V68" s="336"/>
      <c r="W68" s="336"/>
      <c r="X68" s="393"/>
      <c r="Y68" s="10"/>
      <c r="Z68" s="10"/>
      <c r="AA68" s="10"/>
      <c r="AB68" s="10"/>
      <c r="AC68" s="10"/>
    </row>
    <row r="69" spans="1:29" ht="19.95" customHeight="1" x14ac:dyDescent="0.3">
      <c r="A69" s="66"/>
      <c r="B69" s="7" t="s">
        <v>71</v>
      </c>
      <c r="C69" s="8" t="s">
        <v>105</v>
      </c>
      <c r="D69" s="8" t="s">
        <v>314</v>
      </c>
      <c r="E69" s="8"/>
      <c r="F69" s="8"/>
      <c r="G69" s="8"/>
      <c r="H69" s="8"/>
      <c r="I69" s="8"/>
      <c r="J69" s="8"/>
      <c r="K69" s="8"/>
      <c r="L69" s="8"/>
      <c r="M69" s="76"/>
      <c r="N69" s="76"/>
      <c r="O69" s="66"/>
      <c r="P69" s="66"/>
      <c r="Q69" s="332" t="s">
        <v>340</v>
      </c>
      <c r="R69" s="332"/>
      <c r="S69" s="332"/>
      <c r="T69" s="332"/>
      <c r="U69" s="332"/>
      <c r="V69" s="332"/>
      <c r="W69" s="332"/>
      <c r="X69" s="332"/>
      <c r="Y69" s="10"/>
      <c r="Z69" s="10"/>
      <c r="AA69" s="10"/>
      <c r="AB69" s="10"/>
      <c r="AC69" s="10"/>
    </row>
    <row r="70" spans="1:29" ht="19.95" customHeight="1" x14ac:dyDescent="0.3">
      <c r="A70" s="66"/>
      <c r="B70" s="7" t="s">
        <v>37</v>
      </c>
      <c r="C70" s="8" t="s">
        <v>20</v>
      </c>
      <c r="D70" s="8" t="s">
        <v>176</v>
      </c>
      <c r="E70" s="8"/>
      <c r="F70" s="8"/>
      <c r="G70" s="8"/>
      <c r="H70" s="8"/>
      <c r="I70" s="8"/>
      <c r="J70" s="8"/>
      <c r="K70" s="8"/>
      <c r="L70" s="8"/>
      <c r="M70" s="76"/>
      <c r="N70" s="76"/>
      <c r="O70" s="66"/>
      <c r="P70" s="66"/>
      <c r="Q70" s="339"/>
      <c r="R70" s="339"/>
      <c r="S70" s="339"/>
      <c r="T70" s="339"/>
      <c r="U70" s="339"/>
      <c r="V70" s="339"/>
      <c r="W70" s="339"/>
      <c r="X70" s="339"/>
      <c r="Y70" s="10"/>
      <c r="Z70" s="10"/>
      <c r="AA70" s="10"/>
      <c r="AB70" s="10"/>
      <c r="AC70" s="10"/>
    </row>
    <row r="71" spans="1:29" ht="19.95" customHeight="1" x14ac:dyDescent="0.3">
      <c r="A71" s="66"/>
      <c r="B71" s="7" t="s">
        <v>396</v>
      </c>
      <c r="C71" s="8" t="s">
        <v>20</v>
      </c>
      <c r="D71" s="8" t="s">
        <v>399</v>
      </c>
      <c r="E71" s="8"/>
      <c r="F71" s="8"/>
      <c r="G71" s="8"/>
      <c r="H71" s="8"/>
      <c r="I71" s="8"/>
      <c r="J71" s="8"/>
      <c r="K71" s="8"/>
      <c r="L71" s="8"/>
      <c r="M71" s="76"/>
      <c r="N71" s="76"/>
      <c r="O71" s="66"/>
      <c r="P71" s="66"/>
      <c r="Q71" s="339" t="s">
        <v>170</v>
      </c>
      <c r="R71" s="339"/>
      <c r="S71" s="339"/>
      <c r="T71" s="339"/>
      <c r="U71" s="339"/>
      <c r="V71" s="339"/>
      <c r="W71" s="339"/>
      <c r="X71" s="339"/>
      <c r="Y71" s="10"/>
      <c r="Z71" s="10"/>
      <c r="AA71" s="10"/>
      <c r="AB71" s="10"/>
      <c r="AC71" s="10"/>
    </row>
    <row r="72" spans="1:29" ht="19.95" customHeight="1" x14ac:dyDescent="0.3">
      <c r="A72" s="66"/>
      <c r="B72" s="7" t="s">
        <v>38</v>
      </c>
      <c r="C72" s="8" t="s">
        <v>20</v>
      </c>
      <c r="D72" s="8" t="s">
        <v>355</v>
      </c>
      <c r="E72" s="8"/>
      <c r="F72" s="8"/>
      <c r="G72" s="8"/>
      <c r="H72" s="8"/>
      <c r="I72" s="8"/>
      <c r="J72" s="8"/>
      <c r="K72" s="8"/>
      <c r="L72" s="8"/>
      <c r="M72" s="76"/>
      <c r="N72" s="76"/>
      <c r="O72" s="66"/>
      <c r="P72" s="66"/>
      <c r="Q72" s="339" t="s">
        <v>171</v>
      </c>
      <c r="R72" s="339"/>
      <c r="S72" s="339"/>
      <c r="T72" s="339"/>
      <c r="U72" s="339"/>
      <c r="V72" s="339"/>
      <c r="W72" s="339"/>
      <c r="X72" s="339"/>
      <c r="Y72" s="10"/>
      <c r="Z72" s="10"/>
      <c r="AA72" s="10"/>
      <c r="AB72" s="10"/>
      <c r="AC72" s="10"/>
    </row>
    <row r="73" spans="1:29" ht="19.95" customHeight="1" x14ac:dyDescent="0.3">
      <c r="A73" s="66"/>
      <c r="B73" s="7" t="s">
        <v>39</v>
      </c>
      <c r="C73" s="8" t="s">
        <v>20</v>
      </c>
      <c r="D73" s="8" t="s">
        <v>111</v>
      </c>
      <c r="E73" s="8"/>
      <c r="F73" s="8"/>
      <c r="G73" s="8"/>
      <c r="H73" s="8"/>
      <c r="I73" s="8"/>
      <c r="J73" s="8"/>
      <c r="K73" s="8"/>
      <c r="L73" s="8"/>
      <c r="M73" s="76"/>
      <c r="N73" s="76"/>
      <c r="O73" s="66"/>
      <c r="P73" s="66"/>
      <c r="Q73" s="10"/>
      <c r="R73" s="10"/>
      <c r="S73" s="10"/>
      <c r="T73" s="10"/>
      <c r="U73" s="10"/>
      <c r="V73" s="10"/>
      <c r="W73" s="10"/>
      <c r="X73" s="10"/>
      <c r="Y73" s="10"/>
      <c r="Z73" s="10"/>
      <c r="AA73" s="10"/>
      <c r="AB73" s="10"/>
      <c r="AC73" s="10"/>
    </row>
    <row r="74" spans="1:29" ht="19.95" customHeight="1" x14ac:dyDescent="0.3">
      <c r="A74" s="66"/>
      <c r="B74" s="7" t="s">
        <v>41</v>
      </c>
      <c r="C74" s="8" t="s">
        <v>20</v>
      </c>
      <c r="D74" s="8" t="s">
        <v>152</v>
      </c>
      <c r="E74" s="8"/>
      <c r="F74" s="8"/>
      <c r="G74" s="8"/>
      <c r="H74" s="8"/>
      <c r="I74" s="8"/>
      <c r="J74" s="8"/>
      <c r="K74" s="8"/>
      <c r="L74" s="8"/>
      <c r="M74" s="76"/>
      <c r="N74" s="76"/>
      <c r="O74" s="66"/>
      <c r="P74" s="66"/>
      <c r="Q74" s="10"/>
      <c r="R74" s="10"/>
      <c r="S74" s="10"/>
      <c r="T74" s="10"/>
      <c r="U74" s="10"/>
      <c r="V74" s="10"/>
      <c r="W74" s="10"/>
      <c r="X74" s="10"/>
      <c r="Y74" s="10"/>
      <c r="Z74" s="10"/>
      <c r="AA74" s="10"/>
      <c r="AB74" s="10"/>
      <c r="AC74" s="10"/>
    </row>
    <row r="75" spans="1:29" ht="19.95" customHeight="1" x14ac:dyDescent="0.3">
      <c r="A75" s="66"/>
      <c r="B75" s="7" t="s">
        <v>42</v>
      </c>
      <c r="C75" s="8" t="s">
        <v>20</v>
      </c>
      <c r="D75" s="8" t="s">
        <v>122</v>
      </c>
      <c r="E75" s="8"/>
      <c r="F75" s="8"/>
      <c r="G75" s="8"/>
      <c r="H75" s="8"/>
      <c r="I75" s="8"/>
      <c r="J75" s="8"/>
      <c r="K75" s="8"/>
      <c r="L75" s="8"/>
      <c r="M75" s="76"/>
      <c r="N75" s="76"/>
      <c r="O75" s="66"/>
      <c r="P75" s="66"/>
      <c r="Q75" s="10"/>
      <c r="R75" s="10"/>
      <c r="S75" s="10"/>
      <c r="T75" s="10"/>
      <c r="U75" s="10"/>
      <c r="V75" s="10"/>
      <c r="W75" s="10"/>
      <c r="X75" s="10"/>
      <c r="Y75" s="10"/>
      <c r="Z75" s="10"/>
      <c r="AA75" s="10"/>
      <c r="AB75" s="10"/>
      <c r="AC75" s="10"/>
    </row>
    <row r="76" spans="1:29" ht="19.95" customHeight="1" x14ac:dyDescent="0.3">
      <c r="A76" s="66"/>
      <c r="B76" s="7" t="s">
        <v>141</v>
      </c>
      <c r="C76" s="8" t="s">
        <v>20</v>
      </c>
      <c r="D76" s="8" t="s">
        <v>123</v>
      </c>
      <c r="E76" s="8"/>
      <c r="F76" s="8"/>
      <c r="G76" s="8"/>
      <c r="H76" s="8"/>
      <c r="I76" s="8"/>
      <c r="J76" s="8"/>
      <c r="K76" s="8"/>
      <c r="L76" s="8"/>
      <c r="M76" s="76"/>
      <c r="N76" s="76"/>
      <c r="O76" s="66"/>
      <c r="P76" s="66"/>
      <c r="Q76" s="10"/>
      <c r="R76" s="10"/>
      <c r="S76" s="10"/>
      <c r="T76" s="10"/>
      <c r="U76" s="10"/>
      <c r="V76" s="10"/>
      <c r="W76" s="10"/>
      <c r="X76" s="10"/>
      <c r="Y76" s="10"/>
      <c r="Z76" s="10"/>
      <c r="AA76" s="10"/>
      <c r="AB76" s="10"/>
      <c r="AC76" s="10"/>
    </row>
    <row r="77" spans="1:29" ht="19.95" customHeight="1" x14ac:dyDescent="0.3">
      <c r="A77" s="66"/>
      <c r="B77" s="7"/>
      <c r="C77" s="8"/>
      <c r="D77" s="8"/>
      <c r="E77" s="8"/>
      <c r="F77" s="8"/>
      <c r="G77" s="8"/>
      <c r="H77" s="8"/>
      <c r="I77" s="8"/>
      <c r="J77" s="8"/>
      <c r="K77" s="6"/>
      <c r="L77" s="8"/>
      <c r="M77" s="66"/>
      <c r="N77" s="66"/>
      <c r="O77" s="66"/>
      <c r="P77" s="66"/>
      <c r="Q77" s="10"/>
      <c r="R77" s="10"/>
      <c r="S77" s="10"/>
      <c r="T77" s="10"/>
      <c r="U77" s="10"/>
      <c r="V77" s="10"/>
      <c r="W77" s="10"/>
      <c r="X77" s="10"/>
      <c r="Y77" s="10"/>
      <c r="Z77" s="10"/>
      <c r="AA77" s="10"/>
      <c r="AB77" s="10"/>
      <c r="AC77" s="10"/>
    </row>
    <row r="78" spans="1:29" ht="19.95" customHeight="1" x14ac:dyDescent="0.3">
      <c r="A78" s="66"/>
      <c r="B78" s="7"/>
      <c r="C78" s="8"/>
      <c r="D78" s="334" t="s">
        <v>283</v>
      </c>
      <c r="E78" s="334"/>
      <c r="F78" s="40" t="s">
        <v>42</v>
      </c>
      <c r="G78" s="40" t="s">
        <v>108</v>
      </c>
      <c r="H78" s="40" t="s">
        <v>41</v>
      </c>
      <c r="I78" s="40" t="s">
        <v>141</v>
      </c>
      <c r="J78" s="40" t="s">
        <v>39</v>
      </c>
      <c r="K78" s="8"/>
      <c r="L78" s="8"/>
      <c r="M78" s="66"/>
      <c r="N78" s="66"/>
      <c r="O78" s="66"/>
      <c r="P78" s="66"/>
      <c r="Q78" s="10"/>
      <c r="R78" s="10"/>
      <c r="S78" s="10"/>
      <c r="T78" s="10"/>
      <c r="U78" s="10"/>
      <c r="V78" s="10"/>
      <c r="W78" s="10"/>
      <c r="X78" s="10"/>
      <c r="Y78" s="10"/>
      <c r="Z78" s="10"/>
      <c r="AA78" s="10"/>
      <c r="AB78" s="10"/>
      <c r="AC78" s="10"/>
    </row>
    <row r="79" spans="1:29" ht="19.95" customHeight="1" x14ac:dyDescent="0.3">
      <c r="A79" s="66"/>
      <c r="B79" s="7"/>
      <c r="C79" s="8"/>
      <c r="D79" s="407" t="s">
        <v>26</v>
      </c>
      <c r="E79" s="407"/>
      <c r="F79" s="121"/>
      <c r="G79" s="127">
        <f>I55</f>
        <v>0</v>
      </c>
      <c r="H79" s="127">
        <f>SQRT(32.2*G79*F79)</f>
        <v>0</v>
      </c>
      <c r="I79" s="121"/>
      <c r="J79" s="39">
        <f>IF(I79=0,1,IF(H79/I79&lt;0.5,0.59,IF(H79/I79&gt;2,0.69,0.65)))</f>
        <v>1</v>
      </c>
      <c r="K79" s="8"/>
      <c r="L79" s="8"/>
      <c r="M79" s="66"/>
      <c r="N79" s="66"/>
      <c r="O79" s="66"/>
      <c r="P79" s="66"/>
      <c r="Q79" s="10"/>
      <c r="R79" s="10"/>
      <c r="S79" s="10"/>
      <c r="T79" s="10"/>
      <c r="U79" s="10"/>
      <c r="V79" s="10"/>
      <c r="W79" s="10"/>
      <c r="X79" s="10"/>
      <c r="Y79" s="10"/>
      <c r="Z79" s="10"/>
      <c r="AA79" s="10"/>
      <c r="AB79" s="10"/>
      <c r="AC79" s="10"/>
    </row>
    <row r="80" spans="1:29" ht="19.95" customHeight="1" x14ac:dyDescent="0.3">
      <c r="A80" s="66"/>
      <c r="B80" s="7"/>
      <c r="C80" s="8"/>
      <c r="D80" s="407" t="s">
        <v>27</v>
      </c>
      <c r="E80" s="407"/>
      <c r="F80" s="121"/>
      <c r="G80" s="127">
        <f>I56</f>
        <v>0</v>
      </c>
      <c r="H80" s="127">
        <f>SQRT(32.2*G80*F80)</f>
        <v>0</v>
      </c>
      <c r="I80" s="121"/>
      <c r="J80" s="39">
        <f t="shared" ref="J80:J81" si="1">IF(I80=0,1,IF(H80/I80&lt;0.5,0.59,IF(H80/I80&gt;2,0.69,0.65)))</f>
        <v>1</v>
      </c>
      <c r="K80" s="8"/>
      <c r="L80" s="8"/>
      <c r="M80" s="66"/>
      <c r="N80" s="66"/>
      <c r="O80" s="66"/>
      <c r="P80" s="66"/>
      <c r="Q80" s="10"/>
      <c r="R80" s="10"/>
      <c r="S80" s="10"/>
      <c r="T80" s="10"/>
      <c r="U80" s="10"/>
      <c r="V80" s="10"/>
      <c r="W80" s="10"/>
      <c r="X80" s="10"/>
      <c r="Y80" s="10"/>
      <c r="Z80" s="10"/>
      <c r="AA80" s="10"/>
      <c r="AB80" s="10"/>
      <c r="AC80" s="10"/>
    </row>
    <row r="81" spans="1:29" ht="19.95" customHeight="1" x14ac:dyDescent="0.3">
      <c r="A81" s="66"/>
      <c r="B81" s="7"/>
      <c r="C81" s="8"/>
      <c r="D81" s="407" t="s">
        <v>28</v>
      </c>
      <c r="E81" s="407"/>
      <c r="F81" s="121"/>
      <c r="G81" s="127">
        <f>I57</f>
        <v>0</v>
      </c>
      <c r="H81" s="127">
        <f>SQRT(32.2*G81*F81)</f>
        <v>0</v>
      </c>
      <c r="I81" s="121"/>
      <c r="J81" s="39">
        <f t="shared" si="1"/>
        <v>1</v>
      </c>
      <c r="K81" s="8"/>
      <c r="L81" s="8"/>
      <c r="M81" s="66"/>
      <c r="N81" s="66"/>
      <c r="O81" s="66"/>
      <c r="P81" s="66"/>
      <c r="Q81" s="10"/>
      <c r="R81" s="10"/>
      <c r="S81" s="10"/>
      <c r="T81" s="10"/>
      <c r="U81" s="10"/>
      <c r="V81" s="10"/>
      <c r="W81" s="10"/>
      <c r="X81" s="10"/>
      <c r="Y81" s="10"/>
      <c r="Z81" s="10"/>
      <c r="AA81" s="10"/>
      <c r="AB81" s="10"/>
      <c r="AC81" s="10"/>
    </row>
    <row r="82" spans="1:29" ht="19.95" customHeight="1" x14ac:dyDescent="0.3">
      <c r="A82" s="66"/>
      <c r="B82" s="7"/>
      <c r="C82" s="8"/>
      <c r="D82" s="8"/>
      <c r="E82" s="8"/>
      <c r="F82" s="8"/>
      <c r="G82" s="8"/>
      <c r="H82" s="8"/>
      <c r="I82" s="8"/>
      <c r="J82" s="8"/>
      <c r="K82" s="8"/>
      <c r="L82" s="8"/>
      <c r="M82" s="66"/>
      <c r="N82" s="66"/>
      <c r="O82" s="66"/>
      <c r="P82" s="10"/>
      <c r="Q82" s="10"/>
      <c r="R82" s="10"/>
      <c r="S82" s="10"/>
      <c r="T82" s="10"/>
      <c r="U82" s="10"/>
      <c r="V82" s="10"/>
      <c r="W82" s="10"/>
      <c r="X82" s="10"/>
      <c r="Y82" s="10"/>
      <c r="Z82" s="10"/>
      <c r="AA82" s="10"/>
      <c r="AB82" s="10"/>
    </row>
    <row r="83" spans="1:29" ht="29.25" customHeight="1" x14ac:dyDescent="0.3">
      <c r="A83" s="66"/>
      <c r="B83" s="7"/>
      <c r="C83" s="8"/>
      <c r="D83" s="334" t="s">
        <v>283</v>
      </c>
      <c r="E83" s="334"/>
      <c r="F83" s="40" t="s">
        <v>104</v>
      </c>
      <c r="G83" s="40" t="s">
        <v>36</v>
      </c>
      <c r="H83" s="168" t="s">
        <v>71</v>
      </c>
      <c r="I83" s="168" t="s">
        <v>223</v>
      </c>
      <c r="J83" s="198" t="s">
        <v>393</v>
      </c>
      <c r="K83" s="168" t="s">
        <v>37</v>
      </c>
      <c r="L83" s="168" t="s">
        <v>396</v>
      </c>
      <c r="M83" s="168" t="s">
        <v>38</v>
      </c>
      <c r="N83" s="66"/>
      <c r="O83" s="66"/>
      <c r="P83" s="10"/>
      <c r="Q83" s="10"/>
      <c r="R83" s="10"/>
      <c r="S83" s="10"/>
      <c r="T83" s="10"/>
      <c r="U83" s="10"/>
      <c r="V83" s="10"/>
      <c r="W83" s="10"/>
      <c r="X83" s="10"/>
      <c r="Y83" s="10"/>
      <c r="Z83" s="10"/>
      <c r="AA83" s="10"/>
      <c r="AB83" s="10"/>
    </row>
    <row r="84" spans="1:29" ht="19.95" customHeight="1" x14ac:dyDescent="0.35">
      <c r="A84" s="66"/>
      <c r="B84" s="7"/>
      <c r="C84" s="8"/>
      <c r="D84" s="407" t="s">
        <v>26</v>
      </c>
      <c r="E84" s="407"/>
      <c r="F84" s="180" t="str">
        <f>J55</f>
        <v/>
      </c>
      <c r="G84" s="121"/>
      <c r="H84" s="179"/>
      <c r="I84" s="179"/>
      <c r="J84" s="199">
        <f>H84*I84</f>
        <v>0</v>
      </c>
      <c r="K84" s="131"/>
      <c r="L84" s="179"/>
      <c r="M84" s="179"/>
      <c r="N84" s="66"/>
      <c r="O84" s="66"/>
      <c r="P84" s="68" t="s">
        <v>112</v>
      </c>
      <c r="Q84" s="68"/>
      <c r="R84" s="68"/>
      <c r="S84" s="68"/>
      <c r="T84" s="68"/>
      <c r="U84" s="68"/>
      <c r="V84" s="10"/>
      <c r="W84" s="10"/>
      <c r="X84" s="10"/>
      <c r="Y84" s="10"/>
      <c r="Z84" s="10"/>
      <c r="AA84" s="10"/>
      <c r="AB84" s="10"/>
    </row>
    <row r="85" spans="1:29" ht="19.95" customHeight="1" x14ac:dyDescent="0.3">
      <c r="A85" s="66"/>
      <c r="B85" s="7"/>
      <c r="C85" s="8"/>
      <c r="D85" s="407" t="s">
        <v>27</v>
      </c>
      <c r="E85" s="407"/>
      <c r="F85" s="180" t="str">
        <f>J56</f>
        <v/>
      </c>
      <c r="G85" s="121"/>
      <c r="H85" s="179"/>
      <c r="I85" s="179"/>
      <c r="J85" s="199">
        <f t="shared" ref="J85:J86" si="2">H85*I85</f>
        <v>0</v>
      </c>
      <c r="K85" s="131"/>
      <c r="L85" s="179"/>
      <c r="M85" s="179"/>
      <c r="N85" s="66"/>
      <c r="O85" s="66"/>
      <c r="P85" s="10"/>
      <c r="Q85" s="10"/>
      <c r="R85" s="10"/>
      <c r="S85" s="10"/>
      <c r="T85" s="10"/>
      <c r="U85" s="10"/>
      <c r="V85" s="10"/>
      <c r="W85" s="10"/>
      <c r="X85" s="10"/>
      <c r="Y85" s="10"/>
      <c r="Z85" s="10"/>
      <c r="AA85" s="10"/>
      <c r="AB85" s="10"/>
    </row>
    <row r="86" spans="1:29" ht="19.95" customHeight="1" x14ac:dyDescent="0.3">
      <c r="A86" s="66"/>
      <c r="B86" s="7"/>
      <c r="C86" s="8"/>
      <c r="D86" s="407" t="s">
        <v>28</v>
      </c>
      <c r="E86" s="407"/>
      <c r="F86" s="180" t="str">
        <f>J57</f>
        <v/>
      </c>
      <c r="G86" s="121"/>
      <c r="H86" s="179"/>
      <c r="I86" s="179"/>
      <c r="J86" s="199">
        <f t="shared" si="2"/>
        <v>0</v>
      </c>
      <c r="K86" s="131"/>
      <c r="L86" s="179"/>
      <c r="M86" s="179"/>
      <c r="N86" s="66"/>
      <c r="O86" s="66"/>
      <c r="P86" s="66"/>
      <c r="Q86" s="10"/>
      <c r="R86" s="10"/>
      <c r="S86" s="10"/>
      <c r="T86" s="10"/>
      <c r="U86" s="10"/>
      <c r="V86" s="10"/>
      <c r="W86" s="10"/>
      <c r="X86" s="10"/>
      <c r="Y86" s="10"/>
      <c r="Z86" s="10"/>
      <c r="AA86" s="10"/>
      <c r="AB86" s="10"/>
      <c r="AC86" s="10"/>
    </row>
    <row r="87" spans="1:29" ht="19.95" customHeight="1" x14ac:dyDescent="0.3">
      <c r="A87" s="66"/>
      <c r="B87" s="66"/>
      <c r="C87" s="66"/>
      <c r="D87" s="463" t="s">
        <v>397</v>
      </c>
      <c r="E87" s="463"/>
      <c r="F87" s="463"/>
      <c r="G87" s="463"/>
      <c r="H87" s="463"/>
      <c r="I87" s="463"/>
      <c r="J87" s="463"/>
      <c r="K87" s="463"/>
      <c r="L87" s="463"/>
      <c r="M87" s="463"/>
      <c r="N87" s="66"/>
      <c r="O87" s="66"/>
      <c r="P87" s="66"/>
      <c r="Q87" s="10"/>
      <c r="R87" s="10"/>
      <c r="S87" s="10"/>
      <c r="T87" s="10"/>
      <c r="U87" s="10"/>
      <c r="V87" s="10"/>
      <c r="W87" s="10"/>
      <c r="X87" s="10"/>
      <c r="Y87" s="10"/>
      <c r="Z87" s="10"/>
      <c r="AA87" s="10"/>
      <c r="AB87" s="10"/>
      <c r="AC87" s="10"/>
    </row>
    <row r="88" spans="1:29" ht="19.95" customHeight="1" x14ac:dyDescent="0.3">
      <c r="A88" s="66"/>
      <c r="B88" s="7"/>
      <c r="C88" s="8"/>
      <c r="D88" s="464"/>
      <c r="E88" s="464"/>
      <c r="F88" s="464"/>
      <c r="G88" s="464"/>
      <c r="H88" s="464"/>
      <c r="I88" s="464"/>
      <c r="J88" s="464"/>
      <c r="K88" s="464"/>
      <c r="L88" s="464"/>
      <c r="M88" s="464"/>
      <c r="N88" s="66"/>
      <c r="O88" s="66"/>
      <c r="P88" s="66"/>
      <c r="Q88" s="10"/>
      <c r="R88" s="10"/>
      <c r="S88" s="10"/>
      <c r="T88" s="10"/>
      <c r="U88" s="10"/>
      <c r="V88" s="10"/>
      <c r="W88" s="10"/>
      <c r="X88" s="10"/>
      <c r="Y88" s="10"/>
      <c r="Z88" s="10"/>
      <c r="AA88" s="10"/>
      <c r="AB88" s="10"/>
      <c r="AC88" s="10"/>
    </row>
    <row r="89" spans="1:29" ht="19.95" customHeight="1" x14ac:dyDescent="0.3">
      <c r="A89" s="66"/>
      <c r="B89" s="7"/>
      <c r="C89" s="8"/>
      <c r="D89" s="334" t="s">
        <v>283</v>
      </c>
      <c r="E89" s="334"/>
      <c r="F89" s="40" t="s">
        <v>108</v>
      </c>
      <c r="G89" s="40" t="s">
        <v>34</v>
      </c>
      <c r="H89" s="20"/>
      <c r="I89" s="8"/>
      <c r="J89" s="8"/>
      <c r="K89" s="8"/>
      <c r="L89" s="66"/>
      <c r="M89" s="66"/>
      <c r="N89" s="66"/>
      <c r="O89" s="66"/>
      <c r="P89" s="66"/>
      <c r="Q89" s="10"/>
      <c r="R89" s="10"/>
      <c r="S89" s="10"/>
      <c r="T89" s="10"/>
      <c r="U89" s="10"/>
      <c r="V89" s="10"/>
      <c r="W89" s="10"/>
      <c r="X89" s="10"/>
      <c r="Y89" s="10"/>
      <c r="Z89" s="10"/>
      <c r="AA89" s="10"/>
      <c r="AB89" s="10"/>
      <c r="AC89" s="10"/>
    </row>
    <row r="90" spans="1:29" ht="19.95" customHeight="1" x14ac:dyDescent="0.3">
      <c r="A90" s="66"/>
      <c r="B90" s="7"/>
      <c r="C90" s="8"/>
      <c r="D90" s="407" t="s">
        <v>26</v>
      </c>
      <c r="E90" s="407"/>
      <c r="F90" s="127">
        <f>I55</f>
        <v>0</v>
      </c>
      <c r="G90" s="127">
        <f>IF(G84=0,0,F90*((G84/F84)^(6/7))*((K84/M84)^J79))</f>
        <v>0</v>
      </c>
      <c r="H90" s="86"/>
      <c r="I90" s="8"/>
      <c r="J90" s="8"/>
      <c r="K90" s="8"/>
      <c r="L90" s="66"/>
      <c r="M90" s="66"/>
      <c r="N90" s="66"/>
      <c r="O90" s="66"/>
      <c r="P90" s="66"/>
      <c r="Q90" s="10"/>
      <c r="R90" s="10"/>
      <c r="S90" s="10"/>
      <c r="T90" s="10"/>
      <c r="U90" s="10"/>
      <c r="V90" s="10"/>
      <c r="W90" s="10"/>
      <c r="X90" s="10"/>
      <c r="Y90" s="10"/>
      <c r="Z90" s="10"/>
      <c r="AA90" s="10"/>
      <c r="AB90" s="10"/>
      <c r="AC90" s="10"/>
    </row>
    <row r="91" spans="1:29" ht="19.95" customHeight="1" x14ac:dyDescent="0.3">
      <c r="A91" s="66"/>
      <c r="B91" s="7"/>
      <c r="C91" s="8"/>
      <c r="D91" s="407" t="s">
        <v>27</v>
      </c>
      <c r="E91" s="407"/>
      <c r="F91" s="127">
        <f>I56</f>
        <v>0</v>
      </c>
      <c r="G91" s="127">
        <f>IF(G85=0,0,F91*((G85/F85)^(6/7))*((K85/M85)^J80))</f>
        <v>0</v>
      </c>
      <c r="H91" s="86"/>
      <c r="I91" s="8"/>
      <c r="J91" s="8"/>
      <c r="K91" s="8"/>
      <c r="L91" s="66"/>
      <c r="M91" s="66"/>
      <c r="N91" s="66"/>
      <c r="O91" s="66"/>
      <c r="P91" s="66"/>
      <c r="Q91" s="10"/>
      <c r="R91" s="10"/>
      <c r="S91" s="10"/>
      <c r="T91" s="10"/>
      <c r="U91" s="10"/>
      <c r="V91" s="10"/>
      <c r="W91" s="10"/>
      <c r="X91" s="10"/>
      <c r="Y91" s="10"/>
      <c r="Z91" s="10"/>
      <c r="AA91" s="10"/>
      <c r="AB91" s="10"/>
      <c r="AC91" s="10"/>
    </row>
    <row r="92" spans="1:29" ht="19.95" customHeight="1" x14ac:dyDescent="0.3">
      <c r="A92" s="66"/>
      <c r="B92" s="7"/>
      <c r="C92" s="8"/>
      <c r="D92" s="407" t="s">
        <v>28</v>
      </c>
      <c r="E92" s="407"/>
      <c r="F92" s="127">
        <f>I57</f>
        <v>0</v>
      </c>
      <c r="G92" s="127">
        <f>IF(G86=0,0,F92*((G86/F86)^(6/7))*((K86/M86)^J81))</f>
        <v>0</v>
      </c>
      <c r="H92" s="86"/>
      <c r="I92" s="8"/>
      <c r="J92" s="8"/>
      <c r="K92" s="8"/>
      <c r="L92" s="66"/>
      <c r="M92" s="66"/>
      <c r="N92" s="66"/>
      <c r="O92" s="66"/>
      <c r="P92" s="66"/>
      <c r="Q92" s="10"/>
      <c r="R92" s="10"/>
      <c r="S92" s="10"/>
      <c r="T92" s="10"/>
      <c r="U92" s="10"/>
      <c r="V92" s="10"/>
      <c r="W92" s="10"/>
      <c r="X92" s="10"/>
      <c r="Y92" s="10"/>
      <c r="Z92" s="10"/>
      <c r="AA92" s="10"/>
      <c r="AB92" s="10"/>
      <c r="AC92" s="10"/>
    </row>
    <row r="93" spans="1:29" ht="19.95" customHeight="1" x14ac:dyDescent="0.3">
      <c r="A93" s="66"/>
      <c r="B93" s="66"/>
      <c r="C93" s="66"/>
      <c r="D93" s="66"/>
      <c r="E93" s="66"/>
      <c r="F93" s="66"/>
      <c r="G93" s="66"/>
      <c r="H93" s="66"/>
      <c r="I93" s="66"/>
      <c r="J93" s="66"/>
      <c r="K93" s="66"/>
      <c r="L93" s="66"/>
      <c r="M93" s="66"/>
      <c r="N93" s="66"/>
      <c r="O93" s="66"/>
      <c r="P93" s="66"/>
      <c r="Q93" s="10"/>
      <c r="R93" s="10"/>
      <c r="S93" s="10"/>
      <c r="T93" s="10"/>
      <c r="U93" s="10"/>
      <c r="V93" s="10"/>
      <c r="W93" s="10"/>
      <c r="X93" s="10"/>
      <c r="Y93" s="10"/>
      <c r="Z93" s="10"/>
      <c r="AA93" s="10"/>
      <c r="AB93" s="10"/>
      <c r="AC93" s="10"/>
    </row>
    <row r="94" spans="1:29" ht="19.95" customHeight="1" x14ac:dyDescent="0.35">
      <c r="A94" s="66"/>
      <c r="B94" s="68" t="s">
        <v>368</v>
      </c>
      <c r="C94" s="66"/>
      <c r="D94" s="66"/>
      <c r="E94" s="66"/>
      <c r="F94" s="66"/>
      <c r="G94" s="66"/>
      <c r="H94" s="66"/>
      <c r="I94" s="66"/>
      <c r="J94" s="66"/>
      <c r="K94" s="66"/>
      <c r="L94" s="66"/>
      <c r="M94" s="66"/>
      <c r="N94" s="66"/>
      <c r="O94" s="66"/>
      <c r="P94" s="66"/>
      <c r="Q94" s="10"/>
      <c r="R94" s="10"/>
      <c r="S94" s="10"/>
      <c r="T94" s="10"/>
      <c r="U94" s="10"/>
      <c r="V94" s="10"/>
      <c r="W94" s="10"/>
      <c r="X94" s="10"/>
      <c r="Y94" s="10"/>
      <c r="Z94" s="10"/>
      <c r="AA94" s="10"/>
      <c r="AB94" s="10"/>
      <c r="AC94" s="10"/>
    </row>
    <row r="95" spans="1:29" ht="19.95" customHeight="1" x14ac:dyDescent="0.3">
      <c r="A95" s="66"/>
      <c r="B95" s="66"/>
      <c r="C95" s="66"/>
      <c r="D95" s="66"/>
      <c r="E95" s="66"/>
      <c r="F95" s="66"/>
      <c r="G95" s="66"/>
      <c r="H95" s="66"/>
      <c r="I95" s="66"/>
      <c r="J95" s="66"/>
      <c r="K95" s="66"/>
      <c r="L95" s="66"/>
      <c r="M95" s="66"/>
      <c r="N95" s="66"/>
      <c r="O95" s="66"/>
      <c r="P95" s="66"/>
      <c r="Q95" s="10"/>
      <c r="R95" s="10"/>
      <c r="S95" s="10"/>
      <c r="T95" s="10"/>
      <c r="U95" s="10"/>
      <c r="V95" s="10"/>
      <c r="W95" s="10"/>
      <c r="X95" s="10"/>
      <c r="Y95" s="10"/>
      <c r="Z95" s="10"/>
      <c r="AA95" s="10"/>
      <c r="AB95" s="10"/>
      <c r="AC95" s="10"/>
    </row>
    <row r="96" spans="1:29" ht="19.95" customHeight="1" x14ac:dyDescent="0.35">
      <c r="A96" s="66"/>
      <c r="B96" s="13"/>
      <c r="C96" s="13"/>
      <c r="D96" s="13"/>
      <c r="E96" s="13"/>
      <c r="F96" s="13"/>
      <c r="G96" s="13"/>
      <c r="H96" s="13"/>
      <c r="I96" s="13"/>
      <c r="J96" s="13"/>
      <c r="K96" s="13"/>
      <c r="L96" s="13"/>
      <c r="M96" s="66"/>
      <c r="N96" s="66"/>
      <c r="O96" s="66"/>
      <c r="P96" s="66"/>
      <c r="Q96" s="10"/>
      <c r="R96" s="10"/>
      <c r="S96" s="10"/>
      <c r="T96" s="10"/>
      <c r="U96" s="10"/>
      <c r="V96" s="10"/>
      <c r="W96" s="10"/>
      <c r="X96" s="10"/>
      <c r="Y96" s="10"/>
      <c r="Z96" s="10"/>
      <c r="AA96" s="10"/>
      <c r="AB96" s="10"/>
      <c r="AC96" s="10"/>
    </row>
    <row r="97" spans="1:30" ht="19.95" customHeight="1" x14ac:dyDescent="0.35">
      <c r="A97" s="66"/>
      <c r="B97" s="13"/>
      <c r="C97" s="13"/>
      <c r="D97" s="13"/>
      <c r="E97" s="13"/>
      <c r="F97" s="13"/>
      <c r="G97" s="13"/>
      <c r="H97" s="13"/>
      <c r="I97" s="13"/>
      <c r="J97" s="13"/>
      <c r="K97" s="13"/>
      <c r="L97" s="13"/>
      <c r="M97" s="66"/>
      <c r="N97" s="66"/>
      <c r="O97" s="66"/>
      <c r="P97" s="66"/>
      <c r="Q97" s="10"/>
      <c r="R97" s="10"/>
      <c r="S97" s="10"/>
      <c r="T97" s="10"/>
      <c r="U97" s="10"/>
      <c r="V97" s="10"/>
      <c r="W97" s="10"/>
      <c r="X97" s="10"/>
      <c r="Y97" s="10"/>
      <c r="Z97" s="10"/>
      <c r="AA97" s="10"/>
      <c r="AB97" s="10"/>
      <c r="AC97" s="10"/>
    </row>
    <row r="98" spans="1:30" ht="19.95" customHeight="1" x14ac:dyDescent="0.35">
      <c r="A98" s="66"/>
      <c r="B98" s="13"/>
      <c r="C98" s="13"/>
      <c r="D98" s="13"/>
      <c r="E98" s="13"/>
      <c r="F98" s="13"/>
      <c r="G98" s="13"/>
      <c r="H98" s="13"/>
      <c r="I98" s="13"/>
      <c r="J98" s="13"/>
      <c r="K98" s="13"/>
      <c r="L98" s="13"/>
      <c r="M98" s="66"/>
      <c r="N98" s="66"/>
      <c r="O98" s="66"/>
      <c r="P98" s="66"/>
      <c r="Q98" s="10"/>
      <c r="R98" s="10"/>
      <c r="S98" s="10"/>
      <c r="T98" s="10"/>
      <c r="U98" s="10"/>
      <c r="V98" s="10"/>
      <c r="W98" s="10"/>
      <c r="X98" s="10"/>
      <c r="Y98" s="10"/>
      <c r="Z98" s="10"/>
      <c r="AA98" s="10"/>
      <c r="AB98" s="10"/>
      <c r="AC98" s="10"/>
    </row>
    <row r="99" spans="1:30" ht="19.95" customHeight="1" x14ac:dyDescent="0.3">
      <c r="A99" s="66"/>
      <c r="B99" s="7" t="s">
        <v>113</v>
      </c>
      <c r="C99" s="8" t="s">
        <v>105</v>
      </c>
      <c r="D99" s="339" t="s">
        <v>335</v>
      </c>
      <c r="E99" s="339"/>
      <c r="F99" s="339"/>
      <c r="G99" s="339"/>
      <c r="H99" s="339"/>
      <c r="I99" s="339"/>
      <c r="J99" s="339"/>
      <c r="K99" s="8"/>
      <c r="L99" s="8"/>
      <c r="M99" s="66"/>
      <c r="N99" s="66"/>
      <c r="O99" s="66"/>
      <c r="P99" s="66"/>
      <c r="Q99" s="10"/>
      <c r="R99" s="10"/>
      <c r="S99" s="10"/>
      <c r="T99" s="10"/>
      <c r="U99" s="10"/>
      <c r="V99" s="10"/>
      <c r="W99" s="10"/>
      <c r="X99" s="10"/>
      <c r="Y99" s="10"/>
      <c r="Z99" s="10"/>
      <c r="AA99" s="10"/>
      <c r="AB99" s="10"/>
      <c r="AC99" s="10"/>
    </row>
    <row r="100" spans="1:30" ht="19.95" customHeight="1" x14ac:dyDescent="0.3">
      <c r="A100" s="66"/>
      <c r="B100" s="7" t="s">
        <v>114</v>
      </c>
      <c r="C100" s="8" t="s">
        <v>105</v>
      </c>
      <c r="D100" s="409" t="s">
        <v>153</v>
      </c>
      <c r="E100" s="409"/>
      <c r="F100" s="409"/>
      <c r="G100" s="409"/>
      <c r="H100" s="409"/>
      <c r="I100" s="409"/>
      <c r="J100" s="409"/>
      <c r="K100" s="409"/>
      <c r="L100" s="409"/>
      <c r="M100" s="66"/>
      <c r="N100" s="66"/>
      <c r="O100" s="66"/>
      <c r="P100" s="66"/>
      <c r="Q100" s="10"/>
      <c r="R100" s="10"/>
      <c r="S100" s="10"/>
      <c r="T100" s="10"/>
      <c r="U100" s="10"/>
      <c r="V100" s="10"/>
      <c r="W100" s="10"/>
      <c r="X100" s="10"/>
      <c r="Y100" s="10"/>
      <c r="Z100" s="10"/>
      <c r="AA100" s="10"/>
      <c r="AB100" s="10"/>
      <c r="AC100" s="10"/>
    </row>
    <row r="101" spans="1:30" ht="19.95" customHeight="1" x14ac:dyDescent="0.3">
      <c r="A101" s="66"/>
      <c r="B101" s="7"/>
      <c r="C101" s="8"/>
      <c r="D101" s="409"/>
      <c r="E101" s="409"/>
      <c r="F101" s="409"/>
      <c r="G101" s="409"/>
      <c r="H101" s="409"/>
      <c r="I101" s="409"/>
      <c r="J101" s="409"/>
      <c r="K101" s="409"/>
      <c r="L101" s="409"/>
      <c r="M101" s="66"/>
      <c r="N101" s="66"/>
      <c r="O101" s="66"/>
      <c r="P101" s="66"/>
      <c r="Q101" s="10"/>
      <c r="R101" s="10"/>
      <c r="S101" s="10"/>
      <c r="T101" s="10"/>
      <c r="U101" s="10"/>
      <c r="V101" s="10"/>
      <c r="W101" s="10"/>
      <c r="X101" s="10"/>
      <c r="Y101" s="10"/>
      <c r="Z101" s="10"/>
      <c r="AA101" s="10"/>
      <c r="AB101" s="10"/>
      <c r="AC101" s="10"/>
    </row>
    <row r="102" spans="1:30" ht="19.95" customHeight="1" x14ac:dyDescent="0.3">
      <c r="A102" s="66"/>
      <c r="B102" s="7" t="s">
        <v>115</v>
      </c>
      <c r="C102" s="8" t="s">
        <v>105</v>
      </c>
      <c r="D102" s="339" t="s">
        <v>142</v>
      </c>
      <c r="E102" s="339"/>
      <c r="F102" s="339"/>
      <c r="G102" s="339"/>
      <c r="H102" s="339"/>
      <c r="I102" s="339"/>
      <c r="J102" s="339"/>
      <c r="K102" s="8"/>
      <c r="L102" s="8"/>
      <c r="M102" s="66"/>
      <c r="N102" s="66"/>
      <c r="O102" s="10"/>
      <c r="P102" s="10"/>
      <c r="Q102" s="10"/>
      <c r="R102" s="10"/>
      <c r="S102" s="10"/>
      <c r="T102" s="10"/>
      <c r="U102" s="10"/>
      <c r="V102" s="10"/>
      <c r="W102" s="10"/>
      <c r="X102" s="10"/>
      <c r="Y102" s="10"/>
      <c r="Z102" s="10"/>
      <c r="AA102" s="10"/>
      <c r="AB102" s="10"/>
      <c r="AC102" s="10"/>
      <c r="AD102" s="10"/>
    </row>
    <row r="103" spans="1:30" ht="19.95" customHeight="1" x14ac:dyDescent="0.3">
      <c r="A103" s="66"/>
      <c r="B103" s="7" t="s">
        <v>107</v>
      </c>
      <c r="C103" s="8" t="s">
        <v>105</v>
      </c>
      <c r="D103" s="339" t="s">
        <v>154</v>
      </c>
      <c r="E103" s="339"/>
      <c r="F103" s="339"/>
      <c r="G103" s="339"/>
      <c r="H103" s="339"/>
      <c r="I103" s="339"/>
      <c r="J103" s="339"/>
      <c r="K103" s="8"/>
      <c r="L103" s="8"/>
      <c r="M103" s="66"/>
      <c r="N103" s="66"/>
      <c r="O103" s="10"/>
      <c r="P103" s="10"/>
      <c r="Q103" s="10"/>
      <c r="R103" s="10"/>
      <c r="S103" s="10"/>
      <c r="T103" s="10"/>
      <c r="U103" s="10"/>
      <c r="V103" s="10"/>
      <c r="W103" s="10"/>
      <c r="X103" s="10"/>
      <c r="Y103" s="10"/>
      <c r="Z103" s="10"/>
      <c r="AA103" s="10"/>
      <c r="AB103" s="10"/>
      <c r="AC103" s="10"/>
      <c r="AD103" s="10"/>
    </row>
    <row r="104" spans="1:30" ht="19.95" customHeight="1" x14ac:dyDescent="0.3">
      <c r="A104" s="66"/>
      <c r="B104" s="7" t="s">
        <v>116</v>
      </c>
      <c r="C104" s="8" t="s">
        <v>105</v>
      </c>
      <c r="D104" s="339" t="s">
        <v>265</v>
      </c>
      <c r="E104" s="339"/>
      <c r="F104" s="339"/>
      <c r="G104" s="339"/>
      <c r="H104" s="339"/>
      <c r="I104" s="339"/>
      <c r="J104" s="339"/>
      <c r="K104" s="8"/>
      <c r="L104" s="8"/>
      <c r="M104" s="66"/>
      <c r="N104" s="66"/>
      <c r="O104" s="10"/>
      <c r="P104" s="10"/>
      <c r="Q104" s="10"/>
      <c r="R104" s="10"/>
      <c r="S104" s="10"/>
      <c r="T104" s="10"/>
      <c r="U104" s="10"/>
      <c r="V104" s="10"/>
      <c r="W104" s="10"/>
      <c r="X104" s="10"/>
      <c r="Y104" s="10"/>
      <c r="Z104" s="10"/>
      <c r="AA104" s="10"/>
      <c r="AB104" s="10"/>
      <c r="AC104" s="10"/>
      <c r="AD104" s="10"/>
    </row>
    <row r="105" spans="1:30" ht="19.95" customHeight="1" x14ac:dyDescent="0.3">
      <c r="A105" s="66"/>
      <c r="B105" s="7" t="s">
        <v>43</v>
      </c>
      <c r="C105" s="8" t="s">
        <v>105</v>
      </c>
      <c r="D105" s="339" t="s">
        <v>117</v>
      </c>
      <c r="E105" s="339"/>
      <c r="F105" s="339"/>
      <c r="G105" s="339"/>
      <c r="H105" s="339"/>
      <c r="I105" s="339"/>
      <c r="J105" s="339"/>
      <c r="K105" s="8"/>
      <c r="L105" s="8"/>
      <c r="M105" s="66"/>
      <c r="N105" s="66"/>
      <c r="O105" s="10"/>
      <c r="P105" s="441" t="s">
        <v>342</v>
      </c>
      <c r="Q105" s="328"/>
      <c r="R105" s="328"/>
      <c r="S105" s="328"/>
      <c r="T105" s="328"/>
      <c r="U105" s="328"/>
      <c r="V105" s="328"/>
      <c r="W105" s="328"/>
      <c r="X105" s="328"/>
      <c r="Y105" s="328"/>
      <c r="Z105" s="328"/>
      <c r="AA105" s="10"/>
      <c r="AB105" s="10"/>
      <c r="AC105" s="10"/>
      <c r="AD105" s="10"/>
    </row>
    <row r="106" spans="1:30" ht="19.95" customHeight="1" x14ac:dyDescent="0.3">
      <c r="A106" s="66"/>
      <c r="B106" s="66"/>
      <c r="C106" s="66"/>
      <c r="D106" s="66"/>
      <c r="E106" s="66"/>
      <c r="F106" s="66"/>
      <c r="G106" s="66"/>
      <c r="H106" s="66"/>
      <c r="I106" s="66"/>
      <c r="J106" s="66"/>
      <c r="K106" s="66"/>
      <c r="L106" s="66"/>
      <c r="M106" s="66"/>
      <c r="N106" s="66"/>
      <c r="O106" s="10"/>
      <c r="P106" s="10"/>
      <c r="Q106" s="10"/>
      <c r="R106" s="10"/>
      <c r="S106" s="10"/>
      <c r="T106" s="10"/>
      <c r="U106" s="10"/>
      <c r="V106" s="10"/>
      <c r="W106" s="10"/>
      <c r="X106" s="10"/>
      <c r="Y106" s="10"/>
      <c r="Z106" s="10"/>
      <c r="AA106" s="10"/>
      <c r="AB106" s="10"/>
      <c r="AC106" s="10"/>
    </row>
    <row r="107" spans="1:30" ht="19.95" customHeight="1" x14ac:dyDescent="0.3">
      <c r="A107" s="66"/>
      <c r="B107" s="66"/>
      <c r="C107" s="66"/>
      <c r="D107" s="66"/>
      <c r="E107" s="66"/>
      <c r="F107" s="66"/>
      <c r="G107" s="66"/>
      <c r="H107" s="66"/>
      <c r="I107" s="66"/>
      <c r="J107" s="66"/>
      <c r="K107" s="66"/>
      <c r="L107" s="66"/>
      <c r="M107" s="66"/>
      <c r="N107" s="66"/>
      <c r="O107" s="10"/>
      <c r="P107" s="10"/>
      <c r="Q107" s="10"/>
      <c r="R107" s="10"/>
      <c r="S107" s="10"/>
      <c r="T107" s="10"/>
      <c r="U107" s="10"/>
      <c r="V107" s="10"/>
      <c r="W107" s="10"/>
      <c r="X107" s="10"/>
      <c r="Y107" s="10"/>
      <c r="Z107" s="10"/>
      <c r="AA107" s="10"/>
      <c r="AB107" s="10"/>
      <c r="AC107" s="10"/>
    </row>
    <row r="108" spans="1:30" ht="19.95" customHeight="1" x14ac:dyDescent="0.35">
      <c r="A108" s="10"/>
      <c r="B108" s="10"/>
      <c r="C108" s="334" t="s">
        <v>283</v>
      </c>
      <c r="D108" s="334"/>
      <c r="E108" s="82" t="s">
        <v>118</v>
      </c>
      <c r="F108" s="82" t="s">
        <v>119</v>
      </c>
      <c r="G108" s="82" t="s">
        <v>120</v>
      </c>
      <c r="H108" s="82" t="s">
        <v>43</v>
      </c>
      <c r="I108" s="82" t="s">
        <v>121</v>
      </c>
      <c r="J108" s="82" t="s">
        <v>113</v>
      </c>
      <c r="K108" s="10"/>
      <c r="L108" s="10"/>
      <c r="M108" s="10"/>
      <c r="N108" s="10"/>
      <c r="O108" s="10"/>
      <c r="P108" s="10"/>
      <c r="Q108" s="10"/>
      <c r="R108" s="10"/>
      <c r="S108" s="10"/>
      <c r="T108" s="10"/>
      <c r="U108" s="10"/>
      <c r="V108" s="10"/>
      <c r="W108" s="10"/>
      <c r="X108" s="10"/>
      <c r="Y108" s="10"/>
      <c r="Z108" s="10"/>
      <c r="AA108" s="10"/>
      <c r="AB108" s="10"/>
      <c r="AC108" s="10"/>
    </row>
    <row r="109" spans="1:30" ht="19.95" customHeight="1" x14ac:dyDescent="0.3">
      <c r="A109" s="10"/>
      <c r="B109" s="10"/>
      <c r="C109" s="407" t="s">
        <v>26</v>
      </c>
      <c r="D109" s="407"/>
      <c r="E109" s="123"/>
      <c r="F109" s="124"/>
      <c r="G109" s="129">
        <f>F55</f>
        <v>0</v>
      </c>
      <c r="H109" s="124"/>
      <c r="I109" s="127">
        <f>F109-H109</f>
        <v>0</v>
      </c>
      <c r="J109" s="126" t="str">
        <f xml:space="preserve"> IF(ISERROR(0.5* ((E109*F109)/(G109^2))^0.2*(1-(I109/F109))^-0.1*E109),"", 0.5* ((E109*F109)/(G109^2))^0.2*(1-(I109/F109))^-0.1*E109)</f>
        <v/>
      </c>
      <c r="K109" s="10"/>
      <c r="L109" s="10"/>
      <c r="M109" s="10"/>
      <c r="N109" s="10"/>
      <c r="O109" s="10"/>
      <c r="P109" s="10"/>
      <c r="Q109" s="10"/>
      <c r="R109" s="10"/>
      <c r="S109" s="10"/>
      <c r="T109" s="10"/>
      <c r="U109" s="10"/>
      <c r="V109" s="10"/>
      <c r="W109" s="10"/>
      <c r="X109" s="10"/>
      <c r="Y109" s="10"/>
      <c r="Z109" s="10"/>
      <c r="AA109" s="10"/>
      <c r="AB109" s="10"/>
      <c r="AC109" s="10"/>
    </row>
    <row r="110" spans="1:30" ht="19.95" customHeight="1" x14ac:dyDescent="0.3">
      <c r="A110" s="10"/>
      <c r="B110" s="10"/>
      <c r="C110" s="407" t="s">
        <v>27</v>
      </c>
      <c r="D110" s="407"/>
      <c r="E110" s="123"/>
      <c r="F110" s="124"/>
      <c r="G110" s="129">
        <f>F56</f>
        <v>0</v>
      </c>
      <c r="H110" s="124"/>
      <c r="I110" s="127">
        <f>F110-H110</f>
        <v>0</v>
      </c>
      <c r="J110" s="126" t="str">
        <f xml:space="preserve"> IF(ISERROR(0.5* ((E110*F110)/(G110^2))^0.2*(1-(I110/F110))^-0.1*E110),"", 0.5* ((E110*F110)/(G110^2))^0.2*(1-(I110/F110))^-0.1*E110)</f>
        <v/>
      </c>
      <c r="K110" s="10"/>
      <c r="L110" s="10"/>
      <c r="M110" s="10"/>
      <c r="N110" s="10"/>
      <c r="O110" s="10"/>
      <c r="P110" s="10"/>
      <c r="Q110" s="10"/>
      <c r="R110" s="10"/>
      <c r="S110" s="10"/>
      <c r="T110" s="10"/>
      <c r="U110" s="10"/>
      <c r="V110" s="10"/>
      <c r="W110" s="10"/>
      <c r="X110" s="10"/>
      <c r="Y110" s="10"/>
      <c r="Z110" s="10"/>
      <c r="AA110" s="10"/>
      <c r="AB110" s="10"/>
      <c r="AC110" s="10"/>
    </row>
    <row r="111" spans="1:30" ht="19.95" customHeight="1" x14ac:dyDescent="0.3">
      <c r="A111" s="10"/>
      <c r="B111" s="10"/>
      <c r="C111" s="407" t="s">
        <v>28</v>
      </c>
      <c r="D111" s="407"/>
      <c r="E111" s="123"/>
      <c r="F111" s="124"/>
      <c r="G111" s="129">
        <f>F57</f>
        <v>0</v>
      </c>
      <c r="H111" s="124"/>
      <c r="I111" s="127">
        <f>F111-H111</f>
        <v>0</v>
      </c>
      <c r="J111" s="126" t="str">
        <f xml:space="preserve"> IF(ISERROR(0.5* ((E111*F111)/(G111^2))^0.2*(1-(I111/F111))^-0.1*E111),"", 0.5* ((E111*F111)/(G111^2))^0.2*(1-(I111/F111))^-0.1*E111)</f>
        <v/>
      </c>
      <c r="K111" s="10"/>
      <c r="L111" s="10"/>
      <c r="M111" s="10"/>
      <c r="N111" s="10"/>
      <c r="O111" s="10"/>
      <c r="P111" s="10"/>
      <c r="Q111" s="10"/>
      <c r="R111" s="10"/>
      <c r="S111" s="10"/>
      <c r="T111" s="10"/>
      <c r="U111" s="10"/>
      <c r="V111" s="10"/>
      <c r="W111" s="10"/>
      <c r="X111" s="10"/>
      <c r="Y111" s="10"/>
      <c r="Z111" s="10"/>
      <c r="AA111" s="10"/>
      <c r="AB111" s="10"/>
      <c r="AC111" s="10"/>
    </row>
    <row r="112" spans="1:30" ht="19.95" customHeight="1" x14ac:dyDescent="0.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row>
    <row r="113" spans="1:34" ht="19.95" customHeight="1" x14ac:dyDescent="0.45">
      <c r="A113" s="10"/>
      <c r="B113" s="465" t="s">
        <v>369</v>
      </c>
      <c r="C113" s="466"/>
      <c r="D113" s="466"/>
      <c r="E113" s="466"/>
      <c r="F113" s="466"/>
      <c r="G113" s="466"/>
      <c r="H113" s="10"/>
      <c r="I113" s="10"/>
      <c r="J113" s="10"/>
      <c r="K113" s="10"/>
      <c r="L113" s="10"/>
      <c r="M113" s="10"/>
      <c r="N113" s="10"/>
      <c r="O113" s="10"/>
      <c r="P113" s="10"/>
      <c r="Q113" s="10"/>
      <c r="R113" s="10"/>
      <c r="S113" s="10"/>
      <c r="T113" s="10"/>
      <c r="U113" s="10"/>
      <c r="V113" s="10"/>
      <c r="W113" s="10"/>
      <c r="X113" s="10"/>
      <c r="Y113" s="10"/>
      <c r="Z113" s="10"/>
      <c r="AA113" s="10"/>
      <c r="AB113" s="10"/>
      <c r="AC113" s="10"/>
    </row>
    <row r="114" spans="1:34" ht="19.95" customHeight="1" x14ac:dyDescent="0.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spans="1:34" ht="19.95" customHeight="1" x14ac:dyDescent="0.35">
      <c r="A115" s="10"/>
      <c r="B115" s="13"/>
      <c r="C115" s="13"/>
      <c r="D115" s="13"/>
      <c r="E115" s="13"/>
      <c r="F115" s="13"/>
      <c r="G115" s="13"/>
      <c r="H115" s="13"/>
      <c r="I115" s="13"/>
      <c r="J115" s="13"/>
      <c r="K115" s="13"/>
      <c r="L115" s="13"/>
      <c r="M115" s="13"/>
      <c r="N115" s="10"/>
      <c r="O115" s="10"/>
      <c r="P115" s="10"/>
      <c r="Q115" s="10"/>
      <c r="R115" s="10"/>
      <c r="S115" s="10"/>
      <c r="T115" s="10"/>
      <c r="U115" s="10"/>
      <c r="V115" s="10"/>
      <c r="W115" s="10"/>
      <c r="X115" s="10"/>
      <c r="Y115" s="10"/>
      <c r="Z115" s="10"/>
      <c r="AA115" s="10"/>
      <c r="AB115" s="10"/>
      <c r="AC115" s="10"/>
    </row>
    <row r="116" spans="1:34" ht="19.95" customHeight="1" x14ac:dyDescent="0.35">
      <c r="A116" s="10"/>
      <c r="B116" s="7" t="s">
        <v>32</v>
      </c>
      <c r="C116" s="8" t="s">
        <v>20</v>
      </c>
      <c r="D116" s="8" t="s">
        <v>124</v>
      </c>
      <c r="E116" s="8"/>
      <c r="F116" s="8"/>
      <c r="G116" s="8"/>
      <c r="H116" s="8"/>
      <c r="I116" s="8"/>
      <c r="J116" s="8"/>
      <c r="K116" s="8"/>
      <c r="L116" s="8"/>
      <c r="M116" s="13"/>
      <c r="N116" s="10"/>
      <c r="O116" s="10"/>
      <c r="P116" s="10"/>
      <c r="Q116" s="10"/>
      <c r="R116" s="10"/>
      <c r="S116" s="10"/>
      <c r="T116" s="10"/>
      <c r="U116" s="10"/>
      <c r="V116" s="10"/>
      <c r="W116" s="10"/>
      <c r="X116" s="10"/>
      <c r="Y116" s="10"/>
      <c r="Z116" s="10"/>
      <c r="AA116" s="10"/>
      <c r="AB116" s="10"/>
      <c r="AC116" s="10"/>
    </row>
    <row r="117" spans="1:34" ht="19.95" customHeight="1" x14ac:dyDescent="0.35">
      <c r="A117" s="10"/>
      <c r="B117" s="7" t="s">
        <v>34</v>
      </c>
      <c r="C117" s="8" t="s">
        <v>20</v>
      </c>
      <c r="D117" s="8" t="s">
        <v>149</v>
      </c>
      <c r="E117" s="8"/>
      <c r="F117" s="8"/>
      <c r="G117" s="8"/>
      <c r="H117" s="8"/>
      <c r="I117" s="8"/>
      <c r="J117" s="8"/>
      <c r="K117" s="8"/>
      <c r="L117" s="8"/>
      <c r="M117" s="13"/>
      <c r="N117" s="10"/>
      <c r="O117" s="10"/>
      <c r="P117" s="10"/>
      <c r="Q117" s="10"/>
      <c r="R117" s="10"/>
      <c r="S117" s="10"/>
      <c r="T117" s="10"/>
      <c r="U117" s="10"/>
      <c r="V117" s="10"/>
      <c r="W117" s="10"/>
      <c r="X117" s="10"/>
      <c r="Y117" s="10"/>
      <c r="Z117" s="10"/>
      <c r="AA117" s="10"/>
      <c r="AB117" s="10"/>
      <c r="AC117" s="10"/>
    </row>
    <row r="118" spans="1:34" ht="19.95" customHeight="1" x14ac:dyDescent="0.35">
      <c r="A118" s="10"/>
      <c r="B118" s="7" t="s">
        <v>113</v>
      </c>
      <c r="C118" s="8" t="s">
        <v>105</v>
      </c>
      <c r="D118" s="339" t="s">
        <v>335</v>
      </c>
      <c r="E118" s="339"/>
      <c r="F118" s="339"/>
      <c r="G118" s="339"/>
      <c r="H118" s="339"/>
      <c r="I118" s="339"/>
      <c r="J118" s="339"/>
      <c r="K118" s="8"/>
      <c r="L118" s="8"/>
      <c r="M118" s="13"/>
      <c r="N118" s="10"/>
      <c r="O118" s="10"/>
      <c r="P118" s="10"/>
      <c r="Q118" s="10"/>
      <c r="R118" s="10"/>
      <c r="S118" s="10"/>
      <c r="T118" s="10"/>
      <c r="U118" s="10"/>
      <c r="V118" s="10"/>
      <c r="W118" s="10"/>
      <c r="X118" s="10"/>
      <c r="Y118" s="10"/>
      <c r="Z118" s="10"/>
      <c r="AA118" s="10"/>
      <c r="AB118" s="10"/>
      <c r="AC118" s="10"/>
    </row>
    <row r="119" spans="1:34" ht="19.95" customHeight="1" x14ac:dyDescent="0.35">
      <c r="A119" s="10"/>
      <c r="B119" s="7" t="s">
        <v>114</v>
      </c>
      <c r="C119" s="8" t="s">
        <v>105</v>
      </c>
      <c r="D119" s="409" t="s">
        <v>153</v>
      </c>
      <c r="E119" s="409"/>
      <c r="F119" s="409"/>
      <c r="G119" s="409"/>
      <c r="H119" s="409"/>
      <c r="I119" s="409"/>
      <c r="J119" s="409"/>
      <c r="K119" s="409"/>
      <c r="L119" s="409"/>
      <c r="M119" s="13"/>
      <c r="N119" s="10"/>
      <c r="O119" s="10"/>
      <c r="P119" s="10"/>
      <c r="Q119" s="10"/>
      <c r="R119" s="10"/>
      <c r="S119" s="10"/>
      <c r="T119" s="10"/>
      <c r="U119" s="10"/>
      <c r="V119" s="10"/>
      <c r="W119" s="10"/>
      <c r="X119" s="10"/>
      <c r="Y119" s="10"/>
      <c r="Z119" s="10"/>
      <c r="AA119" s="10"/>
      <c r="AB119" s="10"/>
      <c r="AC119" s="10"/>
    </row>
    <row r="120" spans="1:34" ht="19.95" customHeight="1" x14ac:dyDescent="0.35">
      <c r="A120" s="10"/>
      <c r="B120" s="7"/>
      <c r="C120" s="8"/>
      <c r="D120" s="409"/>
      <c r="E120" s="409"/>
      <c r="F120" s="409"/>
      <c r="G120" s="409"/>
      <c r="H120" s="409"/>
      <c r="I120" s="409"/>
      <c r="J120" s="409"/>
      <c r="K120" s="409"/>
      <c r="L120" s="409"/>
      <c r="M120" s="13"/>
      <c r="N120" s="10"/>
      <c r="O120" s="10"/>
      <c r="P120" s="10"/>
      <c r="Q120" s="10"/>
      <c r="R120" s="10"/>
      <c r="S120" s="10"/>
      <c r="T120" s="10"/>
      <c r="U120" s="10"/>
      <c r="V120" s="10"/>
      <c r="W120" s="356" t="s">
        <v>99</v>
      </c>
      <c r="X120" s="356"/>
      <c r="Y120" s="356"/>
      <c r="Z120" s="356"/>
      <c r="AA120" s="356"/>
      <c r="AB120" s="356"/>
      <c r="AC120" s="10"/>
    </row>
    <row r="121" spans="1:34" ht="19.95" customHeight="1" x14ac:dyDescent="0.35">
      <c r="A121" s="10"/>
      <c r="B121" s="13"/>
      <c r="C121" s="13"/>
      <c r="D121" s="13"/>
      <c r="E121" s="13"/>
      <c r="F121" s="13"/>
      <c r="G121" s="13"/>
      <c r="H121" s="13"/>
      <c r="I121" s="13"/>
      <c r="J121" s="13"/>
      <c r="K121" s="13"/>
      <c r="L121" s="13"/>
      <c r="M121" s="13"/>
      <c r="N121" s="10"/>
      <c r="O121" s="10"/>
      <c r="P121" s="10"/>
      <c r="Q121" s="10"/>
      <c r="R121" s="10"/>
      <c r="S121" s="10"/>
      <c r="T121" s="10"/>
      <c r="U121" s="10"/>
      <c r="V121" s="10"/>
      <c r="AC121" s="10"/>
    </row>
    <row r="122" spans="1:34" ht="18.600000000000001" x14ac:dyDescent="0.45">
      <c r="A122" s="10"/>
      <c r="B122" s="10"/>
      <c r="C122" s="334" t="s">
        <v>283</v>
      </c>
      <c r="D122" s="334"/>
      <c r="E122" s="79" t="s">
        <v>34</v>
      </c>
      <c r="F122" s="79" t="s">
        <v>113</v>
      </c>
      <c r="G122" s="87" t="s">
        <v>114</v>
      </c>
      <c r="H122" s="79" t="s">
        <v>32</v>
      </c>
      <c r="I122" s="13"/>
      <c r="J122" s="13"/>
      <c r="K122" s="10"/>
      <c r="L122" s="10"/>
      <c r="M122" s="10"/>
      <c r="N122" s="10"/>
      <c r="O122" s="10"/>
      <c r="P122" s="10"/>
      <c r="Q122" s="10"/>
      <c r="R122" s="10"/>
      <c r="S122" s="10"/>
      <c r="T122" s="10"/>
      <c r="U122" s="10"/>
      <c r="V122" s="10"/>
      <c r="W122" s="356"/>
      <c r="X122" s="356"/>
      <c r="Y122" s="356"/>
      <c r="Z122" s="356"/>
      <c r="AA122" s="356"/>
      <c r="AB122" s="356"/>
      <c r="AC122" s="10"/>
    </row>
    <row r="123" spans="1:34" s="6" customFormat="1" ht="19.95" customHeight="1" thickBot="1" x14ac:dyDescent="0.4">
      <c r="A123" s="10"/>
      <c r="B123" s="10"/>
      <c r="C123" s="407" t="s">
        <v>26</v>
      </c>
      <c r="D123" s="407"/>
      <c r="E123" s="128">
        <f>G90</f>
        <v>0</v>
      </c>
      <c r="F123" s="126" t="str">
        <f>J109</f>
        <v/>
      </c>
      <c r="G123" s="132">
        <f>E109</f>
        <v>0</v>
      </c>
      <c r="H123" s="133" t="str">
        <f>IF(ISERROR(E123+F123-G123),"",CEILING(E123+F123-G123,0.5))</f>
        <v/>
      </c>
      <c r="I123" s="13"/>
      <c r="J123" s="13"/>
      <c r="K123" s="10"/>
      <c r="L123" s="10"/>
      <c r="M123" s="10"/>
      <c r="N123" s="10"/>
      <c r="O123" s="8"/>
      <c r="P123" s="8"/>
      <c r="Q123" s="8"/>
      <c r="R123" s="17" t="s">
        <v>59</v>
      </c>
      <c r="S123" s="17"/>
      <c r="T123" s="17"/>
      <c r="U123" s="17"/>
      <c r="V123" s="17"/>
      <c r="W123" s="8"/>
      <c r="X123" s="8"/>
      <c r="Y123" s="8"/>
      <c r="Z123" s="8"/>
      <c r="AA123" s="8"/>
      <c r="AB123" s="8"/>
      <c r="AC123" s="8"/>
      <c r="AD123" s="8"/>
      <c r="AE123" s="8"/>
      <c r="AF123" s="8"/>
      <c r="AG123" s="8"/>
      <c r="AH123" s="8"/>
    </row>
    <row r="124" spans="1:34" s="6" customFormat="1" ht="19.95" customHeight="1" x14ac:dyDescent="0.35">
      <c r="A124" s="10"/>
      <c r="B124" s="10"/>
      <c r="C124" s="407" t="s">
        <v>27</v>
      </c>
      <c r="D124" s="407"/>
      <c r="E124" s="128">
        <f>G91</f>
        <v>0</v>
      </c>
      <c r="F124" s="126" t="str">
        <f>J110</f>
        <v/>
      </c>
      <c r="G124" s="132">
        <f t="shared" ref="G124:G125" si="3">E110</f>
        <v>0</v>
      </c>
      <c r="H124" s="133" t="str">
        <f>IF(ISERROR(E124+F124-G124),"",CEILING(E124+F124-G124,0.5))</f>
        <v/>
      </c>
      <c r="I124" s="13"/>
      <c r="J124" s="13"/>
      <c r="K124" s="10"/>
      <c r="L124" s="10"/>
      <c r="M124" s="10"/>
      <c r="N124" s="10"/>
      <c r="O124" s="8"/>
      <c r="P124" s="8"/>
      <c r="Q124" s="8"/>
      <c r="R124" s="410" t="s">
        <v>60</v>
      </c>
      <c r="S124" s="411"/>
      <c r="T124" s="411"/>
      <c r="U124" s="412"/>
      <c r="V124" s="60" t="s">
        <v>277</v>
      </c>
      <c r="W124" s="8"/>
      <c r="X124" s="8"/>
      <c r="Y124" s="8"/>
      <c r="Z124" s="8"/>
      <c r="AA124" s="8"/>
      <c r="AB124" s="8"/>
      <c r="AC124" s="8"/>
      <c r="AD124" s="8"/>
      <c r="AE124" s="8"/>
      <c r="AF124" s="8"/>
      <c r="AG124" s="8"/>
      <c r="AH124" s="8"/>
    </row>
    <row r="125" spans="1:34" s="6" customFormat="1" ht="19.95" customHeight="1" x14ac:dyDescent="0.35">
      <c r="A125" s="10"/>
      <c r="B125" s="10"/>
      <c r="C125" s="407" t="s">
        <v>28</v>
      </c>
      <c r="D125" s="407"/>
      <c r="E125" s="128">
        <f>G92</f>
        <v>0</v>
      </c>
      <c r="F125" s="126" t="str">
        <f>J111</f>
        <v/>
      </c>
      <c r="G125" s="132">
        <f t="shared" si="3"/>
        <v>0</v>
      </c>
      <c r="H125" s="133" t="str">
        <f t="shared" ref="H125" si="4">IF(ISERROR(E125+F125-G125),"",CEILING(E125+F125-G125,0.5))</f>
        <v/>
      </c>
      <c r="I125" s="13"/>
      <c r="J125" s="13"/>
      <c r="K125" s="10"/>
      <c r="L125" s="10"/>
      <c r="M125" s="10"/>
      <c r="N125" s="10"/>
      <c r="O125" s="8"/>
      <c r="P125" s="8"/>
      <c r="Q125" s="8"/>
      <c r="R125" s="340" t="s">
        <v>61</v>
      </c>
      <c r="S125" s="341"/>
      <c r="T125" s="341"/>
      <c r="U125" s="342"/>
      <c r="V125" s="53">
        <v>1.1000000000000001</v>
      </c>
      <c r="W125" s="8"/>
      <c r="X125" s="8"/>
      <c r="Y125" s="8"/>
      <c r="Z125" s="8"/>
      <c r="AA125" s="8"/>
      <c r="AB125" s="8"/>
      <c r="AC125" s="8"/>
      <c r="AD125" s="8"/>
      <c r="AE125" s="8"/>
      <c r="AF125" s="8"/>
      <c r="AG125" s="8"/>
      <c r="AH125" s="8"/>
    </row>
    <row r="126" spans="1:34" s="6" customFormat="1" ht="19.95" customHeight="1" x14ac:dyDescent="0.3">
      <c r="A126" s="10"/>
      <c r="B126" s="10"/>
      <c r="C126" s="10"/>
      <c r="D126" s="10"/>
      <c r="E126" s="10"/>
      <c r="F126" s="10"/>
      <c r="G126" s="10"/>
      <c r="H126" s="10"/>
      <c r="I126" s="10"/>
      <c r="J126" s="10"/>
      <c r="K126" s="10"/>
      <c r="L126" s="10"/>
      <c r="M126" s="10"/>
      <c r="N126" s="10"/>
      <c r="O126" s="8"/>
      <c r="P126" s="8"/>
      <c r="Q126" s="8"/>
      <c r="R126" s="340" t="s">
        <v>64</v>
      </c>
      <c r="S126" s="341"/>
      <c r="T126" s="341"/>
      <c r="U126" s="342"/>
      <c r="V126" s="59">
        <v>1</v>
      </c>
      <c r="W126" s="8"/>
      <c r="X126" s="8"/>
      <c r="Y126" s="8"/>
      <c r="Z126" s="8"/>
      <c r="AA126" s="8"/>
      <c r="AB126" s="8"/>
      <c r="AC126" s="8"/>
      <c r="AD126" s="8"/>
      <c r="AE126" s="8"/>
      <c r="AF126" s="8"/>
      <c r="AG126" s="8"/>
      <c r="AH126" s="8"/>
    </row>
    <row r="127" spans="1:34" s="6" customFormat="1" ht="19.95" customHeight="1" x14ac:dyDescent="0.3">
      <c r="A127" s="10"/>
      <c r="B127" s="10"/>
      <c r="C127" s="10"/>
      <c r="D127" s="10"/>
      <c r="E127" s="10"/>
      <c r="F127" s="10"/>
      <c r="G127" s="10"/>
      <c r="H127" s="10"/>
      <c r="I127" s="10"/>
      <c r="J127" s="10"/>
      <c r="K127" s="10"/>
      <c r="L127" s="10"/>
      <c r="M127" s="10"/>
      <c r="N127" s="10"/>
      <c r="O127" s="8"/>
      <c r="P127" s="8"/>
      <c r="Q127" s="8"/>
      <c r="R127" s="340" t="s">
        <v>67</v>
      </c>
      <c r="S127" s="341"/>
      <c r="T127" s="341"/>
      <c r="U127" s="342"/>
      <c r="V127" s="59">
        <v>1</v>
      </c>
      <c r="W127" s="8"/>
      <c r="X127" s="8"/>
      <c r="Y127" s="8"/>
      <c r="Z127" s="8"/>
      <c r="AA127" s="8"/>
      <c r="AB127" s="8"/>
      <c r="AC127" s="8"/>
      <c r="AD127" s="8"/>
      <c r="AE127" s="8"/>
      <c r="AF127" s="8"/>
      <c r="AG127" s="8"/>
      <c r="AH127" s="8"/>
    </row>
    <row r="128" spans="1:34" s="6" customFormat="1" ht="19.95" customHeight="1" x14ac:dyDescent="0.3">
      <c r="A128" s="10"/>
      <c r="B128" s="10"/>
      <c r="C128" s="10"/>
      <c r="D128" s="10"/>
      <c r="E128" s="10"/>
      <c r="F128" s="10"/>
      <c r="G128" s="10"/>
      <c r="H128" s="10"/>
      <c r="I128" s="10"/>
      <c r="J128" s="10"/>
      <c r="K128" s="10"/>
      <c r="L128" s="10"/>
      <c r="M128" s="10"/>
      <c r="N128" s="10"/>
      <c r="O128" s="8"/>
      <c r="P128" s="8"/>
      <c r="Q128" s="8"/>
      <c r="R128" s="340" t="s">
        <v>70</v>
      </c>
      <c r="S128" s="341"/>
      <c r="T128" s="341"/>
      <c r="U128" s="342"/>
      <c r="V128" s="59">
        <v>1</v>
      </c>
      <c r="W128" s="8"/>
      <c r="X128" s="8"/>
      <c r="Y128" s="8"/>
      <c r="Z128" s="8"/>
      <c r="AA128" s="8"/>
      <c r="AB128" s="8"/>
      <c r="AC128" s="8"/>
      <c r="AD128" s="8"/>
      <c r="AE128" s="8"/>
      <c r="AF128" s="8"/>
      <c r="AG128" s="8"/>
      <c r="AH128" s="8"/>
    </row>
    <row r="129" spans="1:34" s="6" customFormat="1" ht="19.95" customHeight="1" thickBot="1" x14ac:dyDescent="0.35">
      <c r="A129" s="8"/>
      <c r="B129" s="22" t="s">
        <v>58</v>
      </c>
      <c r="C129" s="8"/>
      <c r="D129" s="8"/>
      <c r="E129" s="8"/>
      <c r="F129" s="8"/>
      <c r="G129" s="8"/>
      <c r="H129" s="8"/>
      <c r="I129" s="8"/>
      <c r="J129" s="8"/>
      <c r="K129" s="8"/>
      <c r="L129" s="8"/>
      <c r="M129" s="8"/>
      <c r="N129" s="8"/>
      <c r="O129" s="8"/>
      <c r="P129" s="8"/>
      <c r="Q129" s="8"/>
      <c r="R129" s="335" t="s">
        <v>72</v>
      </c>
      <c r="S129" s="336"/>
      <c r="T129" s="336"/>
      <c r="U129" s="336"/>
      <c r="V129" s="55">
        <v>0.9</v>
      </c>
      <c r="W129" s="8"/>
      <c r="X129" s="8"/>
      <c r="Y129" s="8"/>
      <c r="Z129" s="8"/>
      <c r="AA129" s="8"/>
      <c r="AB129" s="8"/>
      <c r="AC129" s="8"/>
      <c r="AD129" s="8"/>
      <c r="AE129" s="8"/>
      <c r="AF129" s="8"/>
      <c r="AG129" s="8"/>
      <c r="AH129" s="8"/>
    </row>
    <row r="130" spans="1:34" s="6" customFormat="1" ht="19.95" customHeight="1" x14ac:dyDescent="0.3">
      <c r="A130" s="8"/>
      <c r="B130" s="7"/>
      <c r="C130" s="8"/>
      <c r="D130" s="8"/>
      <c r="E130" s="8"/>
      <c r="F130" s="8"/>
      <c r="G130" s="8"/>
      <c r="H130" s="8"/>
      <c r="I130" s="8"/>
      <c r="J130" s="8"/>
      <c r="K130" s="8"/>
      <c r="L130" s="8"/>
      <c r="M130" s="8"/>
      <c r="N130" s="8"/>
      <c r="O130" s="8"/>
      <c r="P130" s="8"/>
      <c r="Q130" s="8"/>
      <c r="R130" s="345" t="s">
        <v>344</v>
      </c>
      <c r="S130" s="345"/>
      <c r="T130" s="345"/>
      <c r="U130" s="345"/>
      <c r="V130" s="345"/>
      <c r="W130" s="8"/>
      <c r="X130" s="8"/>
      <c r="Y130" s="8"/>
      <c r="Z130" s="8"/>
      <c r="AA130" s="8"/>
      <c r="AB130" s="8"/>
      <c r="AC130" s="8"/>
      <c r="AD130" s="8"/>
      <c r="AE130" s="8"/>
      <c r="AF130" s="8"/>
      <c r="AG130" s="8"/>
      <c r="AH130" s="8"/>
    </row>
    <row r="131" spans="1:34" s="6" customFormat="1" ht="19.95" customHeight="1" x14ac:dyDescent="0.3">
      <c r="A131" s="8"/>
      <c r="B131" s="7"/>
      <c r="C131" s="8"/>
      <c r="D131" s="8"/>
      <c r="E131" s="8"/>
      <c r="F131" s="8"/>
      <c r="G131" s="8"/>
      <c r="H131" s="8"/>
      <c r="I131" s="8"/>
      <c r="J131" s="8"/>
      <c r="K131" s="8"/>
      <c r="L131" s="8"/>
      <c r="M131" s="8"/>
      <c r="N131" s="8"/>
      <c r="O131" s="8"/>
      <c r="P131" s="8"/>
      <c r="Q131" s="8"/>
      <c r="R131" s="337"/>
      <c r="S131" s="337"/>
      <c r="T131" s="337"/>
      <c r="U131" s="337"/>
      <c r="V131" s="337"/>
      <c r="W131" s="343" t="s">
        <v>343</v>
      </c>
      <c r="X131" s="344"/>
      <c r="Y131" s="344"/>
      <c r="Z131" s="344"/>
      <c r="AA131" s="344"/>
      <c r="AB131" s="344"/>
      <c r="AC131" s="8"/>
      <c r="AD131" s="8"/>
      <c r="AE131" s="8"/>
      <c r="AF131" s="8"/>
      <c r="AG131" s="8"/>
      <c r="AH131" s="8"/>
    </row>
    <row r="132" spans="1:34" s="6" customFormat="1" ht="19.95" customHeight="1" x14ac:dyDescent="0.3">
      <c r="A132" s="8"/>
      <c r="B132" s="7"/>
      <c r="C132" s="8"/>
      <c r="D132" s="8"/>
      <c r="E132" s="8"/>
      <c r="F132" s="8"/>
      <c r="G132" s="8"/>
      <c r="H132" s="8"/>
      <c r="I132" s="8"/>
      <c r="J132" s="8"/>
      <c r="K132" s="8"/>
      <c r="L132" s="8"/>
      <c r="M132" s="8"/>
      <c r="N132" s="8"/>
      <c r="O132" s="8"/>
      <c r="P132" s="8"/>
      <c r="Q132" s="8"/>
      <c r="R132" s="344"/>
      <c r="S132" s="344"/>
      <c r="T132" s="344"/>
      <c r="U132" s="344"/>
      <c r="V132" s="20"/>
      <c r="W132" s="8"/>
      <c r="X132" s="8"/>
      <c r="Y132" s="8"/>
      <c r="Z132" s="8"/>
      <c r="AA132" s="8"/>
      <c r="AB132" s="8"/>
      <c r="AC132" s="8"/>
      <c r="AD132" s="8"/>
      <c r="AE132" s="8"/>
      <c r="AF132" s="8"/>
      <c r="AG132" s="8"/>
      <c r="AH132" s="8"/>
    </row>
    <row r="133" spans="1:34" s="6" customFormat="1" ht="19.95" customHeight="1" x14ac:dyDescent="0.3">
      <c r="A133" s="8"/>
      <c r="B133" s="7" t="s">
        <v>32</v>
      </c>
      <c r="C133" s="8" t="s">
        <v>20</v>
      </c>
      <c r="D133" s="8" t="s">
        <v>127</v>
      </c>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row>
    <row r="134" spans="1:34" s="6" customFormat="1" ht="19.95" customHeight="1" thickBot="1" x14ac:dyDescent="0.35">
      <c r="A134" s="8"/>
      <c r="B134" s="7" t="s">
        <v>22</v>
      </c>
      <c r="C134" s="8" t="s">
        <v>20</v>
      </c>
      <c r="D134" s="8" t="s">
        <v>174</v>
      </c>
      <c r="E134" s="8"/>
      <c r="F134" s="8"/>
      <c r="G134" s="8"/>
      <c r="H134" s="18"/>
      <c r="I134" s="8"/>
      <c r="J134" s="8"/>
      <c r="K134" s="8"/>
      <c r="L134" s="8"/>
      <c r="M134" s="8"/>
      <c r="N134" s="8"/>
      <c r="O134" s="8"/>
      <c r="P134" s="8"/>
      <c r="Q134" s="8"/>
      <c r="R134" s="356" t="s">
        <v>76</v>
      </c>
      <c r="S134" s="356"/>
      <c r="T134" s="356"/>
      <c r="U134" s="356"/>
      <c r="V134" s="356"/>
      <c r="W134" s="413" t="s">
        <v>77</v>
      </c>
      <c r="X134" s="413"/>
      <c r="Y134" s="413"/>
      <c r="Z134" s="413"/>
      <c r="AA134" s="413"/>
      <c r="AB134" s="413"/>
      <c r="AC134" s="8"/>
      <c r="AD134" s="8"/>
      <c r="AE134" s="8"/>
      <c r="AF134" s="8"/>
      <c r="AG134" s="8"/>
      <c r="AH134" s="8"/>
    </row>
    <row r="135" spans="1:34" s="6" customFormat="1" ht="19.95" customHeight="1" x14ac:dyDescent="0.3">
      <c r="A135" s="8"/>
      <c r="B135" s="7" t="s">
        <v>62</v>
      </c>
      <c r="C135" s="8" t="s">
        <v>20</v>
      </c>
      <c r="D135" s="8" t="s">
        <v>63</v>
      </c>
      <c r="E135" s="8"/>
      <c r="F135" s="8"/>
      <c r="G135" s="8"/>
      <c r="H135" s="8"/>
      <c r="I135" s="8"/>
      <c r="J135" s="8"/>
      <c r="K135" s="8"/>
      <c r="L135" s="8"/>
      <c r="M135" s="8"/>
      <c r="N135" s="8"/>
      <c r="O135" s="8"/>
      <c r="P135" s="8"/>
      <c r="Q135" s="8"/>
      <c r="R135" s="174" t="s">
        <v>79</v>
      </c>
      <c r="S135" s="175" t="s">
        <v>80</v>
      </c>
      <c r="T135" s="60" t="s">
        <v>81</v>
      </c>
      <c r="U135" s="49"/>
      <c r="V135" s="8"/>
      <c r="W135" s="346" t="s">
        <v>82</v>
      </c>
      <c r="X135" s="347"/>
      <c r="Y135" s="347"/>
      <c r="Z135" s="347" t="s">
        <v>83</v>
      </c>
      <c r="AA135" s="347"/>
      <c r="AB135" s="60" t="s">
        <v>276</v>
      </c>
      <c r="AC135" s="20"/>
      <c r="AD135" s="8"/>
      <c r="AE135" s="8"/>
      <c r="AF135" s="8"/>
      <c r="AG135" s="8"/>
      <c r="AH135" s="8"/>
    </row>
    <row r="136" spans="1:34" s="6" customFormat="1" ht="19.95" customHeight="1" x14ac:dyDescent="0.3">
      <c r="A136" s="8"/>
      <c r="B136" s="7" t="s">
        <v>65</v>
      </c>
      <c r="C136" s="8" t="s">
        <v>20</v>
      </c>
      <c r="D136" s="8" t="s">
        <v>66</v>
      </c>
      <c r="E136" s="8"/>
      <c r="F136" s="8"/>
      <c r="G136" s="8"/>
      <c r="H136" s="8"/>
      <c r="I136" s="8"/>
      <c r="J136" s="8"/>
      <c r="K136" s="8"/>
      <c r="L136" s="8"/>
      <c r="M136" s="8"/>
      <c r="N136" s="8"/>
      <c r="O136" s="8"/>
      <c r="P136" s="8"/>
      <c r="Q136" s="8"/>
      <c r="R136" s="172">
        <v>0</v>
      </c>
      <c r="S136" s="23">
        <v>1</v>
      </c>
      <c r="T136" s="53">
        <v>1</v>
      </c>
      <c r="U136" s="20"/>
      <c r="V136" s="8"/>
      <c r="W136" s="333" t="s">
        <v>84</v>
      </c>
      <c r="X136" s="334"/>
      <c r="Y136" s="334"/>
      <c r="Z136" s="334" t="s">
        <v>85</v>
      </c>
      <c r="AA136" s="334"/>
      <c r="AB136" s="53">
        <v>1.1000000000000001</v>
      </c>
      <c r="AC136" s="20"/>
      <c r="AD136" s="8"/>
      <c r="AE136" s="8"/>
      <c r="AF136" s="8"/>
      <c r="AG136" s="8"/>
      <c r="AH136" s="8"/>
    </row>
    <row r="137" spans="1:34" s="6" customFormat="1" ht="19.95" customHeight="1" x14ac:dyDescent="0.3">
      <c r="A137" s="8"/>
      <c r="B137" s="7" t="s">
        <v>68</v>
      </c>
      <c r="C137" s="8" t="s">
        <v>20</v>
      </c>
      <c r="D137" s="8" t="s">
        <v>69</v>
      </c>
      <c r="E137" s="8"/>
      <c r="F137" s="8"/>
      <c r="G137" s="8"/>
      <c r="H137" s="8"/>
      <c r="I137" s="8"/>
      <c r="J137" s="8"/>
      <c r="K137" s="8"/>
      <c r="L137" s="8"/>
      <c r="M137" s="8"/>
      <c r="N137" s="8"/>
      <c r="O137" s="8"/>
      <c r="P137" s="8"/>
      <c r="Q137" s="8"/>
      <c r="R137" s="172">
        <v>15</v>
      </c>
      <c r="S137" s="23">
        <v>1.5</v>
      </c>
      <c r="T137" s="53">
        <v>2</v>
      </c>
      <c r="U137" s="20"/>
      <c r="V137" s="8"/>
      <c r="W137" s="369" t="s">
        <v>88</v>
      </c>
      <c r="X137" s="370"/>
      <c r="Y137" s="370"/>
      <c r="Z137" s="334" t="s">
        <v>85</v>
      </c>
      <c r="AA137" s="334"/>
      <c r="AB137" s="53">
        <v>1.1000000000000001</v>
      </c>
      <c r="AC137" s="20"/>
      <c r="AD137" s="8"/>
      <c r="AE137" s="8"/>
      <c r="AF137" s="8"/>
      <c r="AG137" s="8"/>
      <c r="AH137" s="8"/>
    </row>
    <row r="138" spans="1:34" s="6" customFormat="1" ht="19.95" customHeight="1" x14ac:dyDescent="0.3">
      <c r="A138" s="8"/>
      <c r="B138" s="7" t="s">
        <v>71</v>
      </c>
      <c r="C138" s="8" t="s">
        <v>20</v>
      </c>
      <c r="D138" s="8" t="s">
        <v>128</v>
      </c>
      <c r="E138" s="8"/>
      <c r="F138" s="8"/>
      <c r="G138" s="8"/>
      <c r="H138" s="8"/>
      <c r="I138" s="8"/>
      <c r="J138" s="8"/>
      <c r="K138" s="8"/>
      <c r="L138" s="8"/>
      <c r="M138" s="8"/>
      <c r="N138" s="8"/>
      <c r="O138" s="8"/>
      <c r="P138" s="8"/>
      <c r="Q138" s="8"/>
      <c r="R138" s="172">
        <v>30</v>
      </c>
      <c r="S138" s="23">
        <v>2</v>
      </c>
      <c r="T138" s="53">
        <v>2.75</v>
      </c>
      <c r="U138" s="20"/>
      <c r="V138" s="8"/>
      <c r="W138" s="333" t="s">
        <v>91</v>
      </c>
      <c r="X138" s="334"/>
      <c r="Y138" s="334"/>
      <c r="Z138" s="334" t="s">
        <v>92</v>
      </c>
      <c r="AA138" s="334"/>
      <c r="AB138" s="53">
        <v>1.1000000000000001</v>
      </c>
      <c r="AC138" s="20"/>
      <c r="AD138" s="8"/>
      <c r="AE138" s="8"/>
      <c r="AF138" s="8"/>
      <c r="AG138" s="8"/>
      <c r="AH138" s="8"/>
    </row>
    <row r="139" spans="1:34" s="6" customFormat="1" ht="19.95" customHeight="1" x14ac:dyDescent="0.3">
      <c r="A139" s="8"/>
      <c r="B139" s="7" t="s">
        <v>73</v>
      </c>
      <c r="C139" s="8" t="s">
        <v>20</v>
      </c>
      <c r="D139" s="8" t="s">
        <v>129</v>
      </c>
      <c r="E139" s="8"/>
      <c r="F139" s="8"/>
      <c r="G139" s="8"/>
      <c r="H139" s="8"/>
      <c r="I139" s="8"/>
      <c r="J139" s="8"/>
      <c r="K139" s="8"/>
      <c r="L139" s="8"/>
      <c r="M139" s="8"/>
      <c r="N139" s="8"/>
      <c r="O139" s="8"/>
      <c r="P139" s="8"/>
      <c r="Q139" s="8"/>
      <c r="R139" s="172">
        <v>45</v>
      </c>
      <c r="S139" s="23">
        <v>2.2999999999999998</v>
      </c>
      <c r="T139" s="53">
        <v>3.3</v>
      </c>
      <c r="U139" s="20"/>
      <c r="V139" s="8"/>
      <c r="W139" s="333" t="s">
        <v>93</v>
      </c>
      <c r="X139" s="334"/>
      <c r="Y139" s="334"/>
      <c r="Z139" s="334" t="s">
        <v>94</v>
      </c>
      <c r="AA139" s="334"/>
      <c r="AB139" s="53" t="s">
        <v>95</v>
      </c>
      <c r="AC139" s="20"/>
      <c r="AD139" s="8"/>
      <c r="AE139" s="8"/>
      <c r="AF139" s="8"/>
      <c r="AG139" s="8"/>
      <c r="AH139" s="8"/>
    </row>
    <row r="140" spans="1:34" s="6" customFormat="1" ht="19.95" customHeight="1" thickBot="1" x14ac:dyDescent="0.35">
      <c r="A140" s="8"/>
      <c r="B140" s="7" t="s">
        <v>74</v>
      </c>
      <c r="C140" s="8" t="s">
        <v>20</v>
      </c>
      <c r="D140" s="8" t="s">
        <v>75</v>
      </c>
      <c r="E140" s="8"/>
      <c r="F140" s="8"/>
      <c r="G140" s="8"/>
      <c r="H140" s="8"/>
      <c r="I140" s="8"/>
      <c r="J140" s="8"/>
      <c r="K140" s="8"/>
      <c r="L140" s="8"/>
      <c r="M140" s="8"/>
      <c r="N140" s="8"/>
      <c r="O140" s="8"/>
      <c r="P140" s="8"/>
      <c r="Q140" s="8"/>
      <c r="R140" s="173">
        <v>90</v>
      </c>
      <c r="S140" s="54">
        <v>2.5</v>
      </c>
      <c r="T140" s="55">
        <v>3.9</v>
      </c>
      <c r="U140" s="20"/>
      <c r="V140" s="8"/>
      <c r="W140" s="335" t="s">
        <v>96</v>
      </c>
      <c r="X140" s="336"/>
      <c r="Y140" s="336"/>
      <c r="Z140" s="336" t="s">
        <v>97</v>
      </c>
      <c r="AA140" s="336"/>
      <c r="AB140" s="55">
        <v>1.3</v>
      </c>
      <c r="AC140" s="20"/>
      <c r="AD140" s="8"/>
      <c r="AE140" s="8"/>
      <c r="AF140" s="8"/>
      <c r="AG140" s="8"/>
      <c r="AH140" s="8"/>
    </row>
    <row r="141" spans="1:34" s="6" customFormat="1" ht="19.95" customHeight="1" x14ac:dyDescent="0.3">
      <c r="A141" s="8"/>
      <c r="B141" s="7" t="s">
        <v>78</v>
      </c>
      <c r="C141" s="8" t="s">
        <v>20</v>
      </c>
      <c r="D141" s="8" t="s">
        <v>155</v>
      </c>
      <c r="E141" s="8"/>
      <c r="F141" s="8"/>
      <c r="G141" s="8"/>
      <c r="H141" s="8"/>
      <c r="I141" s="8"/>
      <c r="J141" s="8"/>
      <c r="K141" s="8"/>
      <c r="L141" s="8"/>
      <c r="M141" s="8"/>
      <c r="N141" s="8"/>
      <c r="O141" s="8"/>
      <c r="P141" s="8"/>
      <c r="Q141" s="337" t="s">
        <v>346</v>
      </c>
      <c r="R141" s="338"/>
      <c r="S141" s="338"/>
      <c r="T141" s="338"/>
      <c r="U141" s="338"/>
      <c r="V141" s="8"/>
      <c r="W141" s="332" t="s">
        <v>345</v>
      </c>
      <c r="X141" s="332"/>
      <c r="Y141" s="332"/>
      <c r="Z141" s="332"/>
      <c r="AA141" s="332"/>
      <c r="AB141" s="332"/>
      <c r="AC141" s="8"/>
      <c r="AD141" s="8"/>
      <c r="AE141" s="8"/>
      <c r="AF141" s="8"/>
      <c r="AG141" s="8"/>
      <c r="AH141" s="8"/>
    </row>
    <row r="142" spans="1:34" s="6" customFormat="1" ht="19.95" customHeight="1" x14ac:dyDescent="0.3">
      <c r="A142" s="8"/>
      <c r="B142" s="7" t="s">
        <v>21</v>
      </c>
      <c r="C142" s="8" t="s">
        <v>20</v>
      </c>
      <c r="D142" s="8" t="s">
        <v>175</v>
      </c>
      <c r="E142" s="8"/>
      <c r="F142" s="8"/>
      <c r="G142" s="18"/>
      <c r="H142" s="8"/>
      <c r="I142" s="8"/>
      <c r="J142" s="8"/>
      <c r="K142" s="8"/>
      <c r="L142" s="8"/>
      <c r="M142" s="8"/>
      <c r="N142" s="8"/>
      <c r="O142" s="8"/>
      <c r="P142" s="8"/>
      <c r="Q142" s="338"/>
      <c r="R142" s="338"/>
      <c r="S142" s="338"/>
      <c r="T142" s="338"/>
      <c r="U142" s="338"/>
      <c r="V142" s="8"/>
      <c r="AC142" s="8"/>
      <c r="AD142" s="8"/>
      <c r="AE142" s="8"/>
      <c r="AF142" s="8"/>
      <c r="AG142" s="8"/>
      <c r="AH142" s="8"/>
    </row>
    <row r="143" spans="1:34" s="6" customFormat="1" ht="19.95" customHeight="1" x14ac:dyDescent="0.3">
      <c r="A143" s="8"/>
      <c r="B143" s="7" t="s">
        <v>86</v>
      </c>
      <c r="C143" s="8" t="s">
        <v>20</v>
      </c>
      <c r="D143" s="8" t="s">
        <v>87</v>
      </c>
      <c r="E143" s="8"/>
      <c r="F143" s="8"/>
      <c r="G143" s="8"/>
      <c r="H143" s="8"/>
      <c r="I143" s="8"/>
      <c r="J143" s="8"/>
      <c r="K143" s="8"/>
      <c r="L143" s="8"/>
      <c r="M143" s="8"/>
      <c r="N143" s="8"/>
      <c r="O143" s="8"/>
      <c r="P143" s="8"/>
      <c r="Q143" s="8"/>
      <c r="R143" s="339" t="s">
        <v>98</v>
      </c>
      <c r="S143" s="339"/>
      <c r="T143" s="339"/>
      <c r="U143" s="339"/>
      <c r="V143" s="339"/>
      <c r="W143" s="8"/>
      <c r="X143" s="8"/>
      <c r="Y143" s="8"/>
      <c r="Z143" s="8"/>
      <c r="AA143" s="8"/>
      <c r="AB143" s="8"/>
      <c r="AC143" s="8"/>
      <c r="AD143" s="8"/>
      <c r="AE143" s="8"/>
      <c r="AF143" s="8"/>
      <c r="AG143" s="8"/>
      <c r="AH143" s="8"/>
    </row>
    <row r="144" spans="1:34" s="6" customFormat="1" ht="19.95" customHeight="1" x14ac:dyDescent="0.3">
      <c r="A144" s="8"/>
      <c r="B144" s="7" t="s">
        <v>89</v>
      </c>
      <c r="C144" s="8" t="s">
        <v>20</v>
      </c>
      <c r="D144" s="8" t="s">
        <v>90</v>
      </c>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row>
    <row r="145" spans="1:34" s="6" customFormat="1" ht="19.95" customHeight="1" x14ac:dyDescent="0.3">
      <c r="A145" s="8"/>
      <c r="B145" s="7"/>
      <c r="C145" s="8"/>
      <c r="D145" s="8"/>
      <c r="E145" s="8"/>
      <c r="F145" s="8"/>
      <c r="G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row>
    <row r="146" spans="1:34" s="6" customFormat="1" ht="19.95" customHeight="1" x14ac:dyDescent="0.3">
      <c r="A146" s="8"/>
      <c r="B146" s="7"/>
      <c r="C146" s="8"/>
      <c r="D146" s="334" t="s">
        <v>283</v>
      </c>
      <c r="E146" s="334"/>
      <c r="F146" s="40" t="s">
        <v>71</v>
      </c>
      <c r="G146" s="40" t="s">
        <v>73</v>
      </c>
      <c r="H146" s="40" t="s">
        <v>89</v>
      </c>
      <c r="I146" s="40" t="s">
        <v>74</v>
      </c>
      <c r="J146" s="40" t="s">
        <v>62</v>
      </c>
      <c r="K146" s="40" t="s">
        <v>65</v>
      </c>
      <c r="L146" s="40" t="s">
        <v>68</v>
      </c>
      <c r="M146" s="61"/>
      <c r="N146" s="8"/>
      <c r="O146" s="8"/>
      <c r="P146" s="8"/>
      <c r="Q146" s="8"/>
      <c r="R146" s="8"/>
      <c r="S146" s="8"/>
      <c r="T146" s="8"/>
      <c r="U146" s="8"/>
      <c r="V146" s="8"/>
      <c r="W146" s="8"/>
      <c r="X146" s="8"/>
      <c r="Y146" s="8"/>
      <c r="Z146" s="8"/>
      <c r="AA146" s="8"/>
      <c r="AB146" s="8"/>
      <c r="AC146" s="8"/>
      <c r="AD146" s="8"/>
      <c r="AE146" s="8"/>
      <c r="AF146" s="8"/>
      <c r="AG146" s="8"/>
      <c r="AH146" s="8"/>
    </row>
    <row r="147" spans="1:34" s="6" customFormat="1" ht="19.95" customHeight="1" x14ac:dyDescent="0.3">
      <c r="A147" s="8"/>
      <c r="B147" s="7"/>
      <c r="C147" s="8"/>
      <c r="D147" s="407" t="s">
        <v>26</v>
      </c>
      <c r="E147" s="407"/>
      <c r="F147" s="134"/>
      <c r="G147" s="135"/>
      <c r="H147" s="131"/>
      <c r="I147" s="141"/>
      <c r="J147" s="127">
        <f>IF(H147="square",1.1,1)</f>
        <v>1</v>
      </c>
      <c r="K147" s="127">
        <f>IF(F147=0,0,(COS(RADIANS(I147))+(G147/F147)*SIN(RADIANS(I147)))^0.65)</f>
        <v>0</v>
      </c>
      <c r="L147" s="127">
        <v>1.1000000000000001</v>
      </c>
      <c r="M147" s="513"/>
      <c r="N147" s="8"/>
      <c r="O147" s="8"/>
      <c r="P147" s="8"/>
      <c r="Q147" s="8"/>
      <c r="R147" s="8"/>
      <c r="S147" s="8"/>
      <c r="T147" s="8"/>
      <c r="U147" s="8"/>
      <c r="V147" s="8"/>
      <c r="W147" s="8"/>
      <c r="X147" s="8"/>
      <c r="Y147" s="8"/>
      <c r="Z147" s="8"/>
      <c r="AA147" s="8"/>
      <c r="AB147" s="8"/>
      <c r="AC147" s="8"/>
      <c r="AD147" s="8"/>
      <c r="AE147" s="8"/>
      <c r="AF147" s="8"/>
      <c r="AG147" s="8"/>
      <c r="AH147" s="8"/>
    </row>
    <row r="148" spans="1:34" s="6" customFormat="1" ht="19.95" customHeight="1" x14ac:dyDescent="0.3">
      <c r="A148" s="8"/>
      <c r="B148" s="7"/>
      <c r="C148" s="8"/>
      <c r="D148" s="407" t="s">
        <v>27</v>
      </c>
      <c r="E148" s="407"/>
      <c r="F148" s="134"/>
      <c r="G148" s="135"/>
      <c r="H148" s="131"/>
      <c r="I148" s="141"/>
      <c r="J148" s="127">
        <f>IF(H148="square",1.1,1)</f>
        <v>1</v>
      </c>
      <c r="K148" s="127">
        <f>IF(F148=0,0,(COS(RADIANS(I148))+(G148/F148)*SIN(RADIANS(I148)))^0.65)</f>
        <v>0</v>
      </c>
      <c r="L148" s="127">
        <v>1.1000000000000001</v>
      </c>
      <c r="M148" s="513"/>
      <c r="N148" s="8"/>
      <c r="O148" s="8"/>
      <c r="P148" s="8"/>
      <c r="Q148" s="8"/>
      <c r="R148" s="8"/>
      <c r="S148" s="8"/>
      <c r="T148" s="8"/>
      <c r="U148" s="8"/>
      <c r="V148" s="8"/>
      <c r="W148" s="8"/>
      <c r="X148" s="8"/>
      <c r="Y148" s="8"/>
      <c r="Z148" s="8"/>
      <c r="AA148" s="8"/>
      <c r="AB148" s="8"/>
      <c r="AC148" s="8"/>
      <c r="AD148" s="8"/>
      <c r="AE148" s="8"/>
      <c r="AF148" s="8"/>
      <c r="AG148" s="8"/>
      <c r="AH148" s="8"/>
    </row>
    <row r="149" spans="1:34" s="6" customFormat="1" ht="19.95" customHeight="1" x14ac:dyDescent="0.3">
      <c r="A149" s="8"/>
      <c r="B149" s="7"/>
      <c r="C149" s="8"/>
      <c r="D149" s="407" t="s">
        <v>28</v>
      </c>
      <c r="E149" s="407"/>
      <c r="F149" s="134"/>
      <c r="G149" s="135"/>
      <c r="H149" s="131"/>
      <c r="I149" s="141"/>
      <c r="J149" s="127">
        <f>IF(H149="square",1.1,1)</f>
        <v>1</v>
      </c>
      <c r="K149" s="127">
        <f>IF(F149=0,0,(COS(RADIANS(I149))+(G149/F149)*SIN(RADIANS(I149)))^0.65)</f>
        <v>0</v>
      </c>
      <c r="L149" s="127">
        <v>1.1000000000000001</v>
      </c>
      <c r="M149" s="62"/>
      <c r="N149" s="8"/>
      <c r="O149" s="8"/>
      <c r="P149" s="8"/>
      <c r="Q149" s="8"/>
      <c r="R149" s="8"/>
      <c r="S149" s="8"/>
      <c r="T149" s="8"/>
      <c r="U149" s="8"/>
      <c r="V149" s="8"/>
      <c r="W149" s="8"/>
      <c r="X149" s="8"/>
      <c r="Y149" s="8"/>
      <c r="Z149" s="8"/>
      <c r="AA149" s="8"/>
      <c r="AB149" s="8"/>
      <c r="AC149" s="8"/>
      <c r="AD149" s="8"/>
      <c r="AE149" s="8"/>
      <c r="AF149" s="8"/>
      <c r="AG149" s="8"/>
      <c r="AH149" s="8"/>
    </row>
    <row r="150" spans="1:34" s="6" customFormat="1" ht="19.95" customHeight="1" x14ac:dyDescent="0.3">
      <c r="A150" s="8"/>
      <c r="B150" s="7"/>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row>
    <row r="151" spans="1:34" s="6" customFormat="1" ht="19.95" customHeight="1" x14ac:dyDescent="0.3">
      <c r="A151" s="8"/>
      <c r="B151" s="7"/>
      <c r="C151" s="8"/>
      <c r="D151" s="334" t="s">
        <v>283</v>
      </c>
      <c r="E151" s="334"/>
      <c r="F151" s="40" t="s">
        <v>22</v>
      </c>
      <c r="G151" s="40" t="s">
        <v>21</v>
      </c>
      <c r="H151" s="40" t="s">
        <v>78</v>
      </c>
      <c r="I151" s="468" t="s">
        <v>100</v>
      </c>
      <c r="J151" s="468"/>
      <c r="K151" s="58" t="s">
        <v>101</v>
      </c>
      <c r="L151" s="40" t="s">
        <v>32</v>
      </c>
      <c r="M151" s="8"/>
      <c r="N151" s="8"/>
      <c r="O151" s="8"/>
      <c r="P151" s="8"/>
      <c r="Q151" s="8"/>
      <c r="R151" s="8"/>
      <c r="S151" s="8"/>
      <c r="T151" s="8"/>
      <c r="U151" s="8"/>
      <c r="V151" s="8"/>
      <c r="W151" s="8"/>
      <c r="X151" s="8"/>
      <c r="Y151" s="8"/>
      <c r="Z151" s="8"/>
      <c r="AA151" s="8"/>
      <c r="AB151" s="8"/>
      <c r="AC151" s="8"/>
      <c r="AD151" s="8"/>
      <c r="AE151" s="8"/>
      <c r="AF151" s="8"/>
      <c r="AG151" s="8"/>
      <c r="AH151" s="8"/>
    </row>
    <row r="152" spans="1:34" s="6" customFormat="1" ht="19.95" customHeight="1" x14ac:dyDescent="0.3">
      <c r="A152" s="8"/>
      <c r="B152" s="7"/>
      <c r="C152" s="8"/>
      <c r="D152" s="407" t="s">
        <v>26</v>
      </c>
      <c r="E152" s="407"/>
      <c r="F152" s="134"/>
      <c r="G152" s="134"/>
      <c r="H152" s="136" t="str">
        <f>IF(G152=0,"",G152/SQRT((32.2*F152)))</f>
        <v/>
      </c>
      <c r="I152" s="442"/>
      <c r="J152" s="442"/>
      <c r="K152" s="137">
        <f>IFERROR(IF(H152&gt;0.8,3*F147,2.4*F147),"")</f>
        <v>0</v>
      </c>
      <c r="L152" s="129" t="str">
        <f>IFERROR(MROUND(IF(NOT(I152="less than 12% fines"),F152*2*0.5*J147*K147*L147*((F147/F152)^0.65)*(H152^0.43),F152*2*J147*K147*L147*((F147/F152)^0.65)*(H152^0.43)),0.5),"")</f>
        <v/>
      </c>
      <c r="M152" s="8"/>
      <c r="N152" s="8"/>
      <c r="O152" s="8"/>
      <c r="P152" s="8"/>
      <c r="Q152" s="8"/>
      <c r="R152" s="8"/>
      <c r="S152" s="8"/>
      <c r="T152" s="8"/>
      <c r="U152" s="8"/>
      <c r="V152" s="8"/>
      <c r="W152" s="8"/>
      <c r="X152" s="8"/>
      <c r="Y152" s="8"/>
      <c r="Z152" s="8"/>
      <c r="AB152" s="8"/>
      <c r="AC152" s="8"/>
      <c r="AD152" s="8"/>
    </row>
    <row r="153" spans="1:34" s="6" customFormat="1" ht="19.95" customHeight="1" thickBot="1" x14ac:dyDescent="0.35">
      <c r="A153" s="8"/>
      <c r="B153" s="7"/>
      <c r="C153" s="8"/>
      <c r="D153" s="407" t="s">
        <v>27</v>
      </c>
      <c r="E153" s="407"/>
      <c r="F153" s="134"/>
      <c r="G153" s="134"/>
      <c r="H153" s="136" t="str">
        <f>IF(G153=0,"",G153/SQRT((32.2*F153)))</f>
        <v/>
      </c>
      <c r="I153" s="442"/>
      <c r="J153" s="442"/>
      <c r="K153" s="137">
        <f t="shared" ref="K153:K154" si="5">IFERROR(IF(H153&gt;0.8,3*F148,2.4*F148),"")</f>
        <v>0</v>
      </c>
      <c r="L153" s="129" t="str">
        <f t="shared" ref="L153:L154" si="6">IFERROR(MROUND(IF(NOT(I153="less than 12% fines"),F153*2*0.5*J148*K148*L148*((F148/F153)^0.65)*(H153^0.43),F153*2*J148*K148*L148*((F148/F153)^0.65)*(H153^0.43)),0.5),"")</f>
        <v/>
      </c>
      <c r="M153" s="8"/>
      <c r="N153" s="8"/>
      <c r="O153" s="8"/>
      <c r="P153" s="8"/>
      <c r="Q153" s="8"/>
      <c r="R153" s="356" t="s">
        <v>103</v>
      </c>
      <c r="S153" s="356"/>
      <c r="T153" s="356"/>
      <c r="U153" s="356"/>
      <c r="V153" s="356"/>
      <c r="W153" s="8"/>
      <c r="X153" s="8"/>
      <c r="Y153" s="8"/>
      <c r="Z153" s="8"/>
      <c r="AA153" s="8"/>
      <c r="AB153" s="8"/>
      <c r="AC153" s="8"/>
      <c r="AD153" s="8"/>
    </row>
    <row r="154" spans="1:34" s="6" customFormat="1" ht="19.95" customHeight="1" x14ac:dyDescent="0.3">
      <c r="A154" s="8"/>
      <c r="B154" s="7"/>
      <c r="C154" s="8"/>
      <c r="D154" s="407" t="s">
        <v>28</v>
      </c>
      <c r="E154" s="407"/>
      <c r="F154" s="134"/>
      <c r="G154" s="134"/>
      <c r="H154" s="136" t="str">
        <f>IF(G154=0,"",G154/SQRT((32.2*F154)))</f>
        <v/>
      </c>
      <c r="I154" s="442"/>
      <c r="J154" s="442"/>
      <c r="K154" s="137">
        <f t="shared" si="5"/>
        <v>0</v>
      </c>
      <c r="L154" s="129" t="str">
        <f t="shared" si="6"/>
        <v/>
      </c>
      <c r="M154" s="8"/>
      <c r="N154" s="8"/>
      <c r="O154" s="8"/>
      <c r="P154" s="8"/>
      <c r="Q154" s="45"/>
      <c r="R154" s="46"/>
      <c r="S154" s="46"/>
      <c r="T154" s="46"/>
      <c r="U154" s="46"/>
      <c r="V154" s="46"/>
      <c r="W154" s="46"/>
      <c r="X154" s="46"/>
      <c r="Y154" s="47"/>
      <c r="Z154" s="8"/>
      <c r="AA154" s="8"/>
      <c r="AB154" s="8"/>
      <c r="AC154" s="8"/>
      <c r="AD154" s="8"/>
    </row>
    <row r="155" spans="1:34" s="6" customFormat="1" ht="19.95" customHeight="1" x14ac:dyDescent="0.3">
      <c r="A155" s="8"/>
      <c r="B155" s="7"/>
      <c r="C155" s="8"/>
      <c r="D155" s="414" t="s">
        <v>102</v>
      </c>
      <c r="E155" s="415"/>
      <c r="F155" s="415"/>
      <c r="G155" s="415"/>
      <c r="H155" s="415"/>
      <c r="I155" s="415"/>
      <c r="J155" s="415"/>
      <c r="K155" s="415"/>
      <c r="L155" s="467"/>
      <c r="M155" s="8"/>
      <c r="N155" s="8"/>
      <c r="O155" s="8"/>
      <c r="P155" s="8"/>
      <c r="Q155" s="33"/>
      <c r="R155" s="8"/>
      <c r="S155" s="8"/>
      <c r="T155" s="8"/>
      <c r="U155" s="8"/>
      <c r="V155" s="8"/>
      <c r="W155" s="8"/>
      <c r="X155" s="8"/>
      <c r="Y155" s="34"/>
      <c r="Z155" s="8"/>
      <c r="AA155" s="8"/>
      <c r="AB155" s="8"/>
      <c r="AC155" s="8"/>
      <c r="AD155" s="8"/>
    </row>
    <row r="156" spans="1:34" s="6" customFormat="1" ht="19.95" customHeight="1" x14ac:dyDescent="0.3">
      <c r="A156" s="8"/>
      <c r="B156" s="7"/>
      <c r="C156" s="8"/>
      <c r="D156" s="8"/>
      <c r="E156" s="8"/>
      <c r="F156" s="8"/>
      <c r="G156" s="8"/>
      <c r="H156" s="8"/>
      <c r="I156" s="8"/>
      <c r="J156" s="8"/>
      <c r="K156" s="8"/>
      <c r="L156" s="8"/>
      <c r="M156" s="8"/>
      <c r="N156" s="8"/>
      <c r="O156" s="8"/>
      <c r="P156" s="8"/>
      <c r="Q156" s="33"/>
      <c r="R156" s="8"/>
      <c r="S156" s="8"/>
      <c r="T156" s="8"/>
      <c r="U156" s="8"/>
      <c r="V156" s="8"/>
      <c r="W156" s="8"/>
      <c r="X156" s="8"/>
      <c r="Y156" s="34"/>
      <c r="Z156" s="8"/>
      <c r="AA156" s="8"/>
      <c r="AB156" s="8"/>
      <c r="AC156" s="8"/>
      <c r="AD156" s="8"/>
    </row>
    <row r="157" spans="1:34" s="6" customFormat="1" ht="19.95" customHeight="1" x14ac:dyDescent="0.3">
      <c r="A157" s="8"/>
      <c r="B157" s="22"/>
      <c r="C157" s="22"/>
      <c r="D157" s="8"/>
      <c r="E157" s="22"/>
      <c r="F157" s="8"/>
      <c r="G157" s="8"/>
      <c r="H157" s="8"/>
      <c r="I157" s="8"/>
      <c r="J157" s="8"/>
      <c r="K157" s="8"/>
      <c r="L157" s="8"/>
      <c r="M157" s="8"/>
      <c r="N157" s="8"/>
      <c r="O157" s="8"/>
      <c r="P157" s="8"/>
      <c r="Q157" s="33"/>
      <c r="R157" s="8"/>
      <c r="S157" s="8"/>
      <c r="T157" s="8"/>
      <c r="U157" s="8"/>
      <c r="V157" s="8"/>
      <c r="W157" s="8"/>
      <c r="X157" s="8"/>
      <c r="Y157" s="34"/>
      <c r="Z157" s="8"/>
      <c r="AA157" s="8"/>
      <c r="AB157" s="8"/>
      <c r="AC157" s="8"/>
      <c r="AD157" s="8"/>
    </row>
    <row r="158" spans="1:34" s="6" customFormat="1" ht="19.95" customHeight="1" x14ac:dyDescent="0.3">
      <c r="A158" s="8"/>
      <c r="B158" s="7"/>
      <c r="C158" s="8"/>
      <c r="D158" s="8"/>
      <c r="E158" s="8"/>
      <c r="F158" s="8"/>
      <c r="G158" s="8"/>
      <c r="H158" s="8"/>
      <c r="I158" s="8"/>
      <c r="J158" s="8"/>
      <c r="K158" s="8"/>
      <c r="L158" s="8"/>
      <c r="M158" s="8"/>
      <c r="N158" s="8"/>
      <c r="O158" s="8"/>
      <c r="P158" s="8"/>
      <c r="Q158" s="33"/>
      <c r="R158" s="8"/>
      <c r="S158" s="8"/>
      <c r="T158" s="8"/>
      <c r="U158" s="8"/>
      <c r="V158" s="8"/>
      <c r="W158" s="8"/>
      <c r="X158" s="8"/>
      <c r="Y158" s="34"/>
      <c r="Z158" s="8"/>
      <c r="AA158" s="8"/>
      <c r="AB158" s="8"/>
      <c r="AC158" s="8"/>
      <c r="AD158" s="8"/>
    </row>
    <row r="159" spans="1:34" s="6" customFormat="1" ht="19.95" customHeight="1" x14ac:dyDescent="0.3">
      <c r="A159" s="8"/>
      <c r="B159" s="7"/>
      <c r="C159" s="8"/>
      <c r="D159" s="8"/>
      <c r="E159" s="8"/>
      <c r="F159" s="8"/>
      <c r="G159" s="8"/>
      <c r="H159" s="8"/>
      <c r="I159" s="8"/>
      <c r="J159" s="8"/>
      <c r="K159" s="8"/>
      <c r="L159" s="8"/>
      <c r="M159" s="8"/>
      <c r="N159" s="8"/>
      <c r="O159" s="8"/>
      <c r="P159" s="8"/>
      <c r="Q159" s="33"/>
      <c r="R159" s="8"/>
      <c r="S159" s="8"/>
      <c r="T159" s="8"/>
      <c r="U159" s="8"/>
      <c r="V159" s="8"/>
      <c r="W159" s="8"/>
      <c r="X159" s="8"/>
      <c r="Y159" s="34"/>
      <c r="Z159" s="8"/>
      <c r="AA159" s="8"/>
      <c r="AB159" s="8"/>
      <c r="AC159" s="8"/>
      <c r="AD159" s="8"/>
    </row>
    <row r="160" spans="1:34" s="6" customFormat="1" ht="19.95" customHeight="1" x14ac:dyDescent="0.3">
      <c r="A160" s="8"/>
      <c r="B160" s="7"/>
      <c r="C160" s="8"/>
      <c r="D160" s="8"/>
      <c r="E160" s="8"/>
      <c r="F160" s="8"/>
      <c r="G160" s="8"/>
      <c r="H160" s="8"/>
      <c r="I160" s="8"/>
      <c r="J160" s="8"/>
      <c r="K160" s="8"/>
      <c r="L160" s="8"/>
      <c r="M160" s="8"/>
      <c r="N160" s="8"/>
      <c r="O160" s="8"/>
      <c r="P160" s="8"/>
      <c r="Q160" s="33"/>
      <c r="R160" s="8"/>
      <c r="S160" s="8"/>
      <c r="T160" s="8"/>
      <c r="U160" s="8"/>
      <c r="V160" s="8"/>
      <c r="W160" s="8"/>
      <c r="X160" s="8"/>
      <c r="Y160" s="34"/>
      <c r="Z160" s="8"/>
      <c r="AA160" s="8"/>
      <c r="AB160" s="8"/>
      <c r="AC160" s="8"/>
      <c r="AD160" s="8"/>
    </row>
    <row r="161" spans="1:30" s="6" customFormat="1" ht="19.95" customHeight="1" x14ac:dyDescent="0.3">
      <c r="A161" s="8"/>
      <c r="B161" s="7"/>
      <c r="C161" s="8"/>
      <c r="D161" s="8"/>
      <c r="E161" s="8"/>
      <c r="F161" s="8"/>
      <c r="G161" s="8"/>
      <c r="H161" s="8"/>
      <c r="I161" s="8"/>
      <c r="J161" s="8"/>
      <c r="K161" s="8"/>
      <c r="L161" s="8"/>
      <c r="M161" s="8"/>
      <c r="N161" s="8"/>
      <c r="O161" s="8"/>
      <c r="P161" s="8"/>
      <c r="Q161" s="33"/>
      <c r="R161" s="8"/>
      <c r="S161" s="8"/>
      <c r="T161" s="8"/>
      <c r="U161" s="8"/>
      <c r="V161" s="8"/>
      <c r="W161" s="8"/>
      <c r="X161" s="8"/>
      <c r="Y161" s="34"/>
      <c r="Z161" s="8"/>
      <c r="AA161" s="8"/>
      <c r="AB161" s="8"/>
      <c r="AC161" s="8"/>
      <c r="AD161" s="8"/>
    </row>
    <row r="162" spans="1:30" s="6" customFormat="1" ht="19.95" customHeight="1" x14ac:dyDescent="0.3">
      <c r="A162" s="8"/>
      <c r="B162" s="7"/>
      <c r="C162" s="8"/>
      <c r="D162" s="8"/>
      <c r="E162" s="8"/>
      <c r="F162" s="8"/>
      <c r="G162" s="8"/>
      <c r="H162" s="8"/>
      <c r="I162" s="8"/>
      <c r="J162" s="8"/>
      <c r="K162" s="8"/>
      <c r="L162" s="8"/>
      <c r="M162" s="8"/>
      <c r="N162" s="8"/>
      <c r="O162" s="8"/>
      <c r="P162" s="8"/>
      <c r="Q162" s="33"/>
      <c r="R162" s="8"/>
      <c r="S162" s="8"/>
      <c r="T162" s="8"/>
      <c r="U162" s="8"/>
      <c r="V162" s="8"/>
      <c r="W162" s="8"/>
      <c r="X162" s="8"/>
      <c r="Y162" s="34"/>
      <c r="Z162" s="8"/>
      <c r="AA162" s="8"/>
      <c r="AB162" s="8"/>
      <c r="AC162" s="8"/>
      <c r="AD162" s="8"/>
    </row>
    <row r="163" spans="1:30" s="6" customFormat="1" ht="19.95" customHeight="1" x14ac:dyDescent="0.3">
      <c r="A163" s="8"/>
      <c r="B163" s="7"/>
      <c r="C163" s="8"/>
      <c r="D163" s="8"/>
      <c r="E163" s="8"/>
      <c r="F163" s="8"/>
      <c r="G163" s="8"/>
      <c r="H163" s="8"/>
      <c r="I163" s="8"/>
      <c r="J163" s="8"/>
      <c r="K163" s="8"/>
      <c r="L163" s="8"/>
      <c r="M163" s="8"/>
      <c r="N163" s="8"/>
      <c r="O163" s="8"/>
      <c r="P163" s="8"/>
      <c r="Q163" s="33"/>
      <c r="R163" s="8"/>
      <c r="S163" s="8"/>
      <c r="T163" s="8"/>
      <c r="U163" s="8"/>
      <c r="V163" s="8"/>
      <c r="W163" s="8"/>
      <c r="X163" s="8"/>
      <c r="Y163" s="34"/>
      <c r="Z163" s="8"/>
      <c r="AA163" s="8"/>
      <c r="AB163" s="8"/>
      <c r="AC163" s="8"/>
      <c r="AD163" s="8"/>
    </row>
    <row r="164" spans="1:30" s="6" customFormat="1" ht="19.95" customHeight="1" thickBot="1" x14ac:dyDescent="0.35">
      <c r="A164" s="8"/>
      <c r="B164" s="7"/>
      <c r="C164" s="8"/>
      <c r="D164" s="8"/>
      <c r="E164" s="8"/>
      <c r="F164" s="8"/>
      <c r="G164" s="8"/>
      <c r="H164" s="8"/>
      <c r="I164" s="8"/>
      <c r="J164" s="8"/>
      <c r="K164" s="8"/>
      <c r="L164" s="8"/>
      <c r="M164" s="8"/>
      <c r="N164" s="8"/>
      <c r="O164" s="8"/>
      <c r="P164" s="8"/>
      <c r="Q164" s="41"/>
      <c r="R164" s="42"/>
      <c r="S164" s="42"/>
      <c r="T164" s="42"/>
      <c r="U164" s="42"/>
      <c r="V164" s="42"/>
      <c r="W164" s="42"/>
      <c r="X164" s="42"/>
      <c r="Y164" s="43"/>
      <c r="Z164" s="8"/>
      <c r="AA164" s="8"/>
      <c r="AB164" s="8"/>
      <c r="AC164" s="8"/>
      <c r="AD164" s="8"/>
    </row>
    <row r="165" spans="1:30" s="6" customFormat="1" ht="19.95" customHeight="1" x14ac:dyDescent="0.3">
      <c r="A165" s="8"/>
      <c r="B165" s="7"/>
      <c r="C165" s="8"/>
      <c r="D165" s="8"/>
      <c r="E165" s="8"/>
      <c r="F165" s="8"/>
      <c r="G165" s="8"/>
      <c r="H165" s="8"/>
      <c r="I165" s="8"/>
      <c r="J165" s="8"/>
      <c r="K165" s="8"/>
      <c r="L165" s="8"/>
      <c r="M165" s="8"/>
      <c r="N165" s="8"/>
      <c r="O165" s="8"/>
      <c r="P165" s="8"/>
      <c r="Q165" s="332" t="s">
        <v>337</v>
      </c>
      <c r="R165" s="332"/>
      <c r="S165" s="332"/>
      <c r="T165" s="332"/>
      <c r="U165" s="332"/>
      <c r="V165" s="332"/>
      <c r="W165" s="332"/>
      <c r="X165" s="332"/>
      <c r="Y165" s="332"/>
      <c r="Z165" s="8"/>
      <c r="AA165" s="8"/>
      <c r="AB165" s="8"/>
      <c r="AC165" s="8"/>
      <c r="AD165" s="8"/>
    </row>
    <row r="166" spans="1:30" ht="16.2" x14ac:dyDescent="0.3">
      <c r="A166" s="8"/>
      <c r="B166" s="7"/>
      <c r="C166" s="8"/>
      <c r="D166" s="8"/>
      <c r="E166" s="8"/>
      <c r="F166" s="8"/>
      <c r="G166" s="8"/>
      <c r="H166" s="8"/>
      <c r="I166" s="8"/>
      <c r="J166" s="8"/>
      <c r="K166" s="8"/>
      <c r="L166" s="8"/>
      <c r="M166" s="8"/>
      <c r="N166" s="8"/>
      <c r="O166" s="10"/>
      <c r="P166" s="10"/>
      <c r="Q166" s="10"/>
      <c r="R166" s="10"/>
      <c r="S166" s="10"/>
      <c r="T166" s="10"/>
      <c r="U166" s="10"/>
      <c r="V166" s="10"/>
      <c r="W166" s="10"/>
      <c r="X166" s="10"/>
      <c r="Y166" s="10"/>
      <c r="Z166" s="10"/>
      <c r="AA166" s="10"/>
      <c r="AB166" s="10"/>
      <c r="AC166" s="10"/>
      <c r="AD166" s="10"/>
    </row>
    <row r="167" spans="1:30" ht="16.2" x14ac:dyDescent="0.3">
      <c r="A167" s="8"/>
      <c r="B167" s="7"/>
      <c r="C167" s="8"/>
      <c r="D167" s="8"/>
      <c r="E167" s="8"/>
      <c r="F167" s="8"/>
      <c r="G167" s="8"/>
      <c r="H167" s="8"/>
      <c r="I167" s="8"/>
      <c r="J167" s="8"/>
      <c r="K167" s="8"/>
      <c r="L167" s="8"/>
      <c r="M167" s="8"/>
      <c r="N167" s="8"/>
      <c r="O167" s="10"/>
      <c r="P167" s="10"/>
      <c r="Q167" s="10"/>
      <c r="R167" s="10"/>
      <c r="S167" s="10"/>
      <c r="T167" s="10"/>
      <c r="U167" s="10"/>
      <c r="V167" s="10"/>
      <c r="W167" s="10"/>
      <c r="X167" s="10"/>
      <c r="Y167" s="10"/>
      <c r="Z167" s="10"/>
      <c r="AA167" s="10"/>
      <c r="AB167" s="10"/>
      <c r="AC167" s="10"/>
      <c r="AD167" s="10"/>
    </row>
    <row r="168" spans="1:30" ht="16.2" x14ac:dyDescent="0.3">
      <c r="A168" s="8"/>
      <c r="B168" s="7"/>
      <c r="C168" s="8"/>
      <c r="D168" s="8"/>
      <c r="E168" s="8"/>
      <c r="F168" s="8"/>
      <c r="G168" s="8"/>
      <c r="H168" s="8"/>
      <c r="I168" s="8"/>
      <c r="J168" s="8"/>
      <c r="K168" s="8"/>
      <c r="L168" s="8"/>
      <c r="M168" s="8"/>
      <c r="N168" s="8"/>
      <c r="O168" s="10"/>
      <c r="P168" s="10"/>
      <c r="Q168" s="10"/>
      <c r="R168" s="10"/>
      <c r="S168" s="10"/>
      <c r="T168" s="10"/>
      <c r="U168" s="10"/>
      <c r="V168" s="10"/>
      <c r="W168" s="10"/>
      <c r="X168" s="10"/>
      <c r="Y168" s="10"/>
      <c r="Z168" s="10"/>
      <c r="AA168" s="10"/>
      <c r="AB168" s="10"/>
      <c r="AC168" s="10"/>
      <c r="AD168" s="10"/>
    </row>
    <row r="169" spans="1:30" ht="16.2" x14ac:dyDescent="0.3">
      <c r="A169" s="8"/>
      <c r="B169" s="7"/>
      <c r="C169" s="8"/>
      <c r="D169" s="8"/>
      <c r="E169" s="8"/>
      <c r="F169" s="8"/>
      <c r="G169" s="8"/>
      <c r="H169" s="8"/>
      <c r="I169" s="8"/>
      <c r="J169" s="8"/>
      <c r="K169" s="8"/>
      <c r="L169" s="8"/>
      <c r="M169" s="8"/>
      <c r="N169" s="8"/>
      <c r="O169" s="10"/>
      <c r="P169" s="10"/>
      <c r="Q169" s="10"/>
      <c r="R169" s="10"/>
      <c r="S169" s="10"/>
      <c r="T169" s="10"/>
      <c r="U169" s="10"/>
      <c r="V169" s="10"/>
      <c r="W169" s="10"/>
      <c r="X169" s="10"/>
      <c r="Y169" s="10"/>
      <c r="Z169" s="10"/>
      <c r="AA169" s="10"/>
      <c r="AB169" s="10"/>
      <c r="AC169" s="10"/>
      <c r="AD169" s="10"/>
    </row>
    <row r="170" spans="1:30" ht="16.2" x14ac:dyDescent="0.3">
      <c r="A170" s="8"/>
      <c r="B170" s="7"/>
      <c r="C170" s="8"/>
      <c r="D170" s="8"/>
      <c r="E170" s="8"/>
      <c r="F170" s="8"/>
      <c r="G170" s="8"/>
      <c r="H170" s="8"/>
      <c r="I170" s="8"/>
      <c r="J170" s="8"/>
      <c r="K170" s="8"/>
      <c r="L170" s="8"/>
      <c r="M170" s="8"/>
      <c r="N170" s="8"/>
      <c r="O170" s="10"/>
      <c r="P170" s="10"/>
      <c r="Q170" s="10"/>
      <c r="R170" s="10"/>
      <c r="S170" s="10"/>
      <c r="T170" s="10"/>
      <c r="U170" s="10"/>
      <c r="V170" s="10"/>
      <c r="W170" s="10"/>
      <c r="X170" s="10"/>
      <c r="Y170" s="10"/>
      <c r="Z170" s="10"/>
      <c r="AA170" s="10"/>
      <c r="AB170" s="10"/>
      <c r="AC170" s="10"/>
      <c r="AD170" s="10"/>
    </row>
    <row r="171" spans="1:30" ht="16.2" x14ac:dyDescent="0.3">
      <c r="A171" s="8"/>
      <c r="B171" s="7"/>
      <c r="C171" s="8"/>
      <c r="D171" s="8"/>
      <c r="E171" s="8"/>
      <c r="F171" s="8"/>
      <c r="G171" s="8"/>
      <c r="H171" s="8"/>
      <c r="I171" s="8"/>
      <c r="J171" s="8"/>
      <c r="K171" s="8"/>
      <c r="L171" s="8"/>
      <c r="M171" s="8"/>
      <c r="N171" s="8"/>
      <c r="O171" s="10"/>
      <c r="P171" s="10"/>
      <c r="Q171" s="10"/>
      <c r="R171" s="10"/>
      <c r="S171" s="10"/>
      <c r="T171" s="10"/>
      <c r="U171" s="10"/>
      <c r="V171" s="10"/>
      <c r="W171" s="10"/>
      <c r="X171" s="10"/>
      <c r="Y171" s="10"/>
      <c r="Z171" s="10"/>
      <c r="AA171" s="10"/>
      <c r="AB171" s="10"/>
      <c r="AC171" s="10"/>
      <c r="AD171" s="10"/>
    </row>
    <row r="172" spans="1:30" x14ac:dyDescent="0.3">
      <c r="O172" s="10"/>
      <c r="P172" s="10"/>
      <c r="Q172" s="10"/>
      <c r="R172" s="10"/>
      <c r="S172" s="10"/>
      <c r="T172" s="10"/>
      <c r="U172" s="10"/>
      <c r="V172" s="10"/>
      <c r="W172" s="10"/>
      <c r="X172" s="10"/>
      <c r="Y172" s="10"/>
      <c r="Z172" s="10"/>
      <c r="AA172" s="10"/>
      <c r="AB172" s="10"/>
      <c r="AC172" s="10"/>
      <c r="AD172" s="10"/>
    </row>
    <row r="173" spans="1:30" x14ac:dyDescent="0.3">
      <c r="O173" s="10"/>
      <c r="P173" s="10"/>
      <c r="Q173" s="10"/>
      <c r="R173" s="10"/>
      <c r="S173" s="10"/>
      <c r="T173" s="10"/>
      <c r="U173" s="10"/>
      <c r="V173" s="10"/>
      <c r="W173" s="10"/>
      <c r="X173" s="10"/>
      <c r="Y173" s="10"/>
      <c r="Z173" s="10"/>
      <c r="AA173" s="10"/>
      <c r="AB173" s="10"/>
      <c r="AC173" s="10"/>
      <c r="AD173" s="10"/>
    </row>
  </sheetData>
  <sheetProtection algorithmName="SHA-512" hashValue="kxqjGdre44blBrXYua3TCaGOw91piWuelIpVHGSsA79k628KX5mbvdO0hUVJWKAVefutg3nDFRjyuKCHrCVGOg==" saltValue="WW/AlEd/19zNci/+sMUDAQ==" spinCount="100000" sheet="1" objects="1" scenarios="1"/>
  <mergeCells count="141">
    <mergeCell ref="A1:M1"/>
    <mergeCell ref="G2:L2"/>
    <mergeCell ref="G3:L3"/>
    <mergeCell ref="G4:L4"/>
    <mergeCell ref="G5:L5"/>
    <mergeCell ref="G6:L6"/>
    <mergeCell ref="B25:F25"/>
    <mergeCell ref="G25:L25"/>
    <mergeCell ref="B26:F26"/>
    <mergeCell ref="G26:L26"/>
    <mergeCell ref="D28:L29"/>
    <mergeCell ref="G30:I30"/>
    <mergeCell ref="J30:L30"/>
    <mergeCell ref="G7:L7"/>
    <mergeCell ref="G11:J19"/>
    <mergeCell ref="B20:L20"/>
    <mergeCell ref="C23:N23"/>
    <mergeCell ref="B24:F24"/>
    <mergeCell ref="G24:L24"/>
    <mergeCell ref="B38:E38"/>
    <mergeCell ref="F38:H38"/>
    <mergeCell ref="I38:K38"/>
    <mergeCell ref="L38:M38"/>
    <mergeCell ref="B39:E39"/>
    <mergeCell ref="F39:H39"/>
    <mergeCell ref="J39:M39"/>
    <mergeCell ref="B32:L32"/>
    <mergeCell ref="C34:L34"/>
    <mergeCell ref="B36:E36"/>
    <mergeCell ref="F36:H36"/>
    <mergeCell ref="J36:M36"/>
    <mergeCell ref="B37:E37"/>
    <mergeCell ref="F37:H37"/>
    <mergeCell ref="J37:M37"/>
    <mergeCell ref="B42:E42"/>
    <mergeCell ref="F42:H42"/>
    <mergeCell ref="I42:K42"/>
    <mergeCell ref="L42:M42"/>
    <mergeCell ref="D48:L48"/>
    <mergeCell ref="D49:M49"/>
    <mergeCell ref="B40:E40"/>
    <mergeCell ref="F40:H40"/>
    <mergeCell ref="J40:M40"/>
    <mergeCell ref="B41:E41"/>
    <mergeCell ref="F41:H41"/>
    <mergeCell ref="I41:K41"/>
    <mergeCell ref="L41:M41"/>
    <mergeCell ref="Q64:X64"/>
    <mergeCell ref="Q65:R65"/>
    <mergeCell ref="T65:X65"/>
    <mergeCell ref="Q66:R66"/>
    <mergeCell ref="T66:X66"/>
    <mergeCell ref="C54:D54"/>
    <mergeCell ref="C55:D55"/>
    <mergeCell ref="C56:D56"/>
    <mergeCell ref="C57:D57"/>
    <mergeCell ref="Q58:W58"/>
    <mergeCell ref="D51:M52"/>
    <mergeCell ref="D64:M65"/>
    <mergeCell ref="Q71:X71"/>
    <mergeCell ref="Q72:X72"/>
    <mergeCell ref="D78:E78"/>
    <mergeCell ref="D79:E79"/>
    <mergeCell ref="D80:E80"/>
    <mergeCell ref="D81:E81"/>
    <mergeCell ref="Q67:R67"/>
    <mergeCell ref="T67:X67"/>
    <mergeCell ref="Q68:R68"/>
    <mergeCell ref="T68:X68"/>
    <mergeCell ref="Q69:X69"/>
    <mergeCell ref="Q70:X70"/>
    <mergeCell ref="D91:E91"/>
    <mergeCell ref="D92:E92"/>
    <mergeCell ref="D99:J99"/>
    <mergeCell ref="D100:L101"/>
    <mergeCell ref="D102:J102"/>
    <mergeCell ref="D103:J103"/>
    <mergeCell ref="D83:E83"/>
    <mergeCell ref="D84:E84"/>
    <mergeCell ref="D85:E85"/>
    <mergeCell ref="D86:E86"/>
    <mergeCell ref="D89:E89"/>
    <mergeCell ref="D90:E90"/>
    <mergeCell ref="D87:M88"/>
    <mergeCell ref="W120:AB120"/>
    <mergeCell ref="C122:D122"/>
    <mergeCell ref="W122:AB122"/>
    <mergeCell ref="D104:J104"/>
    <mergeCell ref="D105:J105"/>
    <mergeCell ref="P105:Z105"/>
    <mergeCell ref="C108:D108"/>
    <mergeCell ref="C109:D109"/>
    <mergeCell ref="C110:D110"/>
    <mergeCell ref="C123:D123"/>
    <mergeCell ref="C124:D124"/>
    <mergeCell ref="R124:U124"/>
    <mergeCell ref="C125:D125"/>
    <mergeCell ref="R125:U125"/>
    <mergeCell ref="R126:U126"/>
    <mergeCell ref="C111:D111"/>
    <mergeCell ref="B113:G113"/>
    <mergeCell ref="D118:J118"/>
    <mergeCell ref="D119:L120"/>
    <mergeCell ref="R134:V134"/>
    <mergeCell ref="W134:AB134"/>
    <mergeCell ref="W135:Y135"/>
    <mergeCell ref="Z135:AA135"/>
    <mergeCell ref="W136:Y136"/>
    <mergeCell ref="Z136:AA136"/>
    <mergeCell ref="R127:U127"/>
    <mergeCell ref="R128:U128"/>
    <mergeCell ref="R129:U129"/>
    <mergeCell ref="R130:V131"/>
    <mergeCell ref="W131:AB131"/>
    <mergeCell ref="R132:U132"/>
    <mergeCell ref="W140:Y140"/>
    <mergeCell ref="Z140:AA140"/>
    <mergeCell ref="Q141:U142"/>
    <mergeCell ref="W141:AB141"/>
    <mergeCell ref="R143:V143"/>
    <mergeCell ref="D146:E146"/>
    <mergeCell ref="W137:Y137"/>
    <mergeCell ref="Z137:AA137"/>
    <mergeCell ref="W138:Y138"/>
    <mergeCell ref="Z138:AA138"/>
    <mergeCell ref="W139:Y139"/>
    <mergeCell ref="Z139:AA139"/>
    <mergeCell ref="Q165:Y165"/>
    <mergeCell ref="D153:E153"/>
    <mergeCell ref="I153:J153"/>
    <mergeCell ref="R153:V153"/>
    <mergeCell ref="D154:E154"/>
    <mergeCell ref="I154:J154"/>
    <mergeCell ref="D155:L155"/>
    <mergeCell ref="D147:E147"/>
    <mergeCell ref="D148:E148"/>
    <mergeCell ref="D149:E149"/>
    <mergeCell ref="D151:E151"/>
    <mergeCell ref="I151:J151"/>
    <mergeCell ref="D152:E152"/>
    <mergeCell ref="I152:J152"/>
  </mergeCells>
  <dataValidations disablePrompts="1" count="5">
    <dataValidation type="list" allowBlank="1" showInputMessage="1" showErrorMessage="1" sqref="I152:J154" xr:uid="{540B075C-A350-4AA7-9CE3-0ABB1DED73E2}">
      <formula1>"greater than 12% fines, less than 12% fines"</formula1>
    </dataValidation>
    <dataValidation type="list" allowBlank="1" showInputMessage="1" showErrorMessage="1" sqref="G30:I30" xr:uid="{562804A8-83E5-4FFD-8954-609AC1D2D0EE}">
      <formula1>"Incipient Overtopping,Lower Flow Event"</formula1>
    </dataValidation>
    <dataValidation type="list" allowBlank="1" showInputMessage="1" showErrorMessage="1" sqref="J30:L30" xr:uid="{B82E4D66-3E34-40B7-9577-1D7E3EC67CB5}">
      <formula1>"1-year,2-year,5-year,10-year,25-year,50-year,100-year"</formula1>
    </dataValidation>
    <dataValidation type="list" allowBlank="1" showInputMessage="1" showErrorMessage="1" sqref="H147:H149" xr:uid="{A7215DBE-0B21-447D-AE5C-F8C32703C47E}">
      <formula1>"round, square"</formula1>
    </dataValidation>
    <dataValidation type="list" allowBlank="1" showInputMessage="1" showErrorMessage="1" sqref="D30:F31 B26:F27 B31:C31" xr:uid="{571969D0-082F-4511-B4B2-0CC9B3CCF9B0}">
      <formula1>"10-year,25-year,50-year,100-year"</formula1>
    </dataValidation>
  </dataValidations>
  <pageMargins left="0.7" right="0.7" top="0.75" bottom="0.75" header="0.3" footer="0.3"/>
  <pageSetup scale="71" orientation="portrait" r:id="rId1"/>
  <headerFooter>
    <oddFooter>&amp;C&amp;"Franklin Gothic Book,Regular"Page &amp;P of &amp;N&amp;R&amp;"Franklin Gothic Book,Regular"TxDOT Scour Analysis Spreadsheet
Revision date: 2024.05.31</oddFooter>
  </headerFooter>
  <rowBreaks count="4" manualBreakCount="4">
    <brk id="42" max="16383" man="1"/>
    <brk id="58" max="16383" man="1"/>
    <brk id="92" max="16383" man="1"/>
    <brk id="127" max="16383" man="1"/>
  </rowBreaks>
  <colBreaks count="1" manualBreakCount="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locked="0" defaultSize="0" autoFill="0" autoLine="0" autoPict="0">
                <anchor moveWithCells="1">
                  <from>
                    <xdr:col>1</xdr:col>
                    <xdr:colOff>342900</xdr:colOff>
                    <xdr:row>27</xdr:row>
                    <xdr:rowOff>30480</xdr:rowOff>
                  </from>
                  <to>
                    <xdr:col>3</xdr:col>
                    <xdr:colOff>525780</xdr:colOff>
                    <xdr:row>28</xdr:row>
                    <xdr:rowOff>45720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6E125-3E61-43A0-BACD-B6B5A9658692}">
  <sheetPr codeName="Sheet7"/>
  <dimension ref="A1:AH263"/>
  <sheetViews>
    <sheetView showGridLines="0" zoomScale="80" zoomScaleNormal="80" workbookViewId="0">
      <selection sqref="A1:M1"/>
    </sheetView>
  </sheetViews>
  <sheetFormatPr defaultColWidth="9.109375" defaultRowHeight="14.4" x14ac:dyDescent="0.3"/>
  <cols>
    <col min="1" max="1" width="8.5546875" customWidth="1"/>
    <col min="2" max="2" width="6" customWidth="1"/>
    <col min="3" max="3" width="3" customWidth="1"/>
    <col min="4" max="5" width="12.88671875" customWidth="1"/>
    <col min="6" max="6" width="14.88671875" bestFit="1" customWidth="1"/>
    <col min="7" max="7" width="18" customWidth="1"/>
    <col min="8" max="8" width="15.33203125" customWidth="1"/>
    <col min="9" max="9" width="14.33203125" customWidth="1"/>
    <col min="10" max="10" width="9.6640625" customWidth="1"/>
    <col min="11" max="11" width="13.33203125" customWidth="1"/>
    <col min="13" max="13" width="8" customWidth="1"/>
    <col min="20" max="20" width="12.5546875" customWidth="1"/>
  </cols>
  <sheetData>
    <row r="1" spans="1:29" ht="33.9" customHeight="1" x14ac:dyDescent="0.3">
      <c r="A1" s="202" t="s">
        <v>266</v>
      </c>
      <c r="B1" s="202"/>
      <c r="C1" s="202"/>
      <c r="D1" s="202"/>
      <c r="E1" s="202"/>
      <c r="F1" s="202"/>
      <c r="G1" s="202"/>
      <c r="H1" s="202"/>
      <c r="I1" s="202"/>
      <c r="J1" s="202"/>
      <c r="K1" s="202"/>
      <c r="L1" s="202"/>
      <c r="M1" s="202"/>
      <c r="N1" s="8"/>
      <c r="O1" s="8"/>
      <c r="P1" s="10"/>
      <c r="Q1" s="10"/>
      <c r="R1" s="10"/>
      <c r="S1" s="10"/>
      <c r="T1" s="10"/>
      <c r="U1" s="10"/>
      <c r="V1" s="10"/>
      <c r="W1" s="10"/>
      <c r="X1" s="10"/>
      <c r="Y1" s="10"/>
      <c r="Z1" s="10"/>
      <c r="AA1" s="10"/>
      <c r="AB1" s="10"/>
      <c r="AC1" s="10"/>
    </row>
    <row r="2" spans="1:29" ht="19.95" customHeight="1" x14ac:dyDescent="0.3">
      <c r="A2" s="1"/>
      <c r="B2" s="2"/>
      <c r="C2" s="1"/>
      <c r="D2" s="1"/>
      <c r="E2" s="1"/>
      <c r="F2" s="4" t="s">
        <v>173</v>
      </c>
      <c r="G2" s="428" t="str">
        <f>IF(ISBLANK(Summary!G2),"",Summary!G2)</f>
        <v/>
      </c>
      <c r="H2" s="428"/>
      <c r="I2" s="428"/>
      <c r="J2" s="428"/>
      <c r="K2" s="428"/>
      <c r="L2" s="428"/>
      <c r="M2" s="1"/>
      <c r="N2" s="8"/>
      <c r="O2" s="8"/>
      <c r="P2" s="10"/>
      <c r="Q2" s="10"/>
      <c r="R2" s="10"/>
      <c r="S2" s="10"/>
      <c r="T2" s="10"/>
      <c r="U2" s="10"/>
      <c r="V2" s="10"/>
      <c r="W2" s="10"/>
      <c r="X2" s="10"/>
      <c r="Y2" s="10"/>
      <c r="Z2" s="10"/>
      <c r="AA2" s="10"/>
      <c r="AB2" s="10"/>
      <c r="AC2" s="10"/>
    </row>
    <row r="3" spans="1:29" ht="19.95" customHeight="1" x14ac:dyDescent="0.3">
      <c r="A3" s="1"/>
      <c r="B3" s="2"/>
      <c r="C3" s="1"/>
      <c r="D3" s="1"/>
      <c r="E3" s="1"/>
      <c r="F3" s="5" t="s">
        <v>0</v>
      </c>
      <c r="G3" s="429" t="str">
        <f>IF(ISBLANK(Summary!G3),"",Summary!G3)</f>
        <v/>
      </c>
      <c r="H3" s="429"/>
      <c r="I3" s="429"/>
      <c r="J3" s="429"/>
      <c r="K3" s="429"/>
      <c r="L3" s="429"/>
      <c r="M3" s="1"/>
      <c r="N3" s="8"/>
      <c r="O3" s="8"/>
      <c r="P3" s="10"/>
      <c r="Q3" s="10"/>
      <c r="R3" s="10"/>
      <c r="S3" s="10"/>
      <c r="T3" s="10"/>
      <c r="U3" s="10"/>
      <c r="V3" s="10"/>
      <c r="W3" s="10"/>
      <c r="X3" s="10"/>
      <c r="Y3" s="10"/>
      <c r="Z3" s="10"/>
      <c r="AA3" s="10"/>
      <c r="AB3" s="10"/>
      <c r="AC3" s="10"/>
    </row>
    <row r="4" spans="1:29" ht="19.95" customHeight="1" x14ac:dyDescent="0.3">
      <c r="A4" s="1"/>
      <c r="B4" s="2"/>
      <c r="C4" s="1"/>
      <c r="D4" s="1"/>
      <c r="E4" s="1"/>
      <c r="F4" s="5" t="s">
        <v>1</v>
      </c>
      <c r="G4" s="429" t="str">
        <f>IF(ISBLANK(Summary!G4),"",Summary!G4)</f>
        <v/>
      </c>
      <c r="H4" s="429"/>
      <c r="I4" s="429"/>
      <c r="J4" s="429"/>
      <c r="K4" s="429"/>
      <c r="L4" s="429"/>
      <c r="M4" s="1"/>
      <c r="N4" s="8"/>
      <c r="O4" s="8"/>
      <c r="P4" s="10"/>
      <c r="Q4" s="10"/>
      <c r="R4" s="10"/>
      <c r="S4" s="10"/>
      <c r="T4" s="10"/>
      <c r="U4" s="10"/>
      <c r="V4" s="10"/>
      <c r="W4" s="10"/>
      <c r="X4" s="10"/>
      <c r="Y4" s="10"/>
      <c r="Z4" s="10"/>
      <c r="AA4" s="10"/>
      <c r="AB4" s="10"/>
      <c r="AC4" s="10"/>
    </row>
    <row r="5" spans="1:29" ht="19.95" customHeight="1" x14ac:dyDescent="0.3">
      <c r="A5" s="1"/>
      <c r="B5" s="2"/>
      <c r="C5" s="1"/>
      <c r="D5" s="1"/>
      <c r="E5" s="1"/>
      <c r="F5" s="5" t="s">
        <v>2</v>
      </c>
      <c r="G5" s="429" t="str">
        <f>IF(ISBLANK(Summary!G5),"",Summary!G5)</f>
        <v/>
      </c>
      <c r="H5" s="429"/>
      <c r="I5" s="429"/>
      <c r="J5" s="429"/>
      <c r="K5" s="429"/>
      <c r="L5" s="429"/>
      <c r="M5" s="1"/>
      <c r="N5" s="8"/>
      <c r="O5" s="8"/>
      <c r="P5" s="10"/>
      <c r="Q5" s="10"/>
      <c r="R5" s="10"/>
      <c r="S5" s="10"/>
      <c r="T5" s="10"/>
      <c r="U5" s="10"/>
      <c r="V5" s="10"/>
      <c r="W5" s="10"/>
      <c r="X5" s="10"/>
      <c r="Y5" s="10"/>
      <c r="Z5" s="10"/>
      <c r="AA5" s="10"/>
      <c r="AB5" s="10"/>
      <c r="AC5" s="10"/>
    </row>
    <row r="6" spans="1:29" ht="19.95" customHeight="1" x14ac:dyDescent="0.3">
      <c r="A6" s="1"/>
      <c r="B6" s="2"/>
      <c r="C6" s="1"/>
      <c r="D6" s="1"/>
      <c r="E6" s="1"/>
      <c r="F6" s="5" t="s">
        <v>3</v>
      </c>
      <c r="G6" s="429" t="str">
        <f>IF(ISBLANK(Summary!G6),"",Summary!G6)</f>
        <v/>
      </c>
      <c r="H6" s="429"/>
      <c r="I6" s="429"/>
      <c r="J6" s="429"/>
      <c r="K6" s="429"/>
      <c r="L6" s="429"/>
      <c r="M6" s="1"/>
      <c r="N6" s="8"/>
      <c r="O6" s="8"/>
      <c r="P6" s="10"/>
      <c r="Q6" s="10"/>
      <c r="R6" s="10"/>
      <c r="S6" s="10"/>
      <c r="T6" s="10"/>
      <c r="U6" s="10"/>
      <c r="V6" s="10"/>
      <c r="W6" s="10"/>
      <c r="X6" s="10"/>
      <c r="Y6" s="10"/>
      <c r="Z6" s="10"/>
      <c r="AA6" s="10"/>
      <c r="AB6" s="10"/>
      <c r="AC6" s="10"/>
    </row>
    <row r="7" spans="1:29" ht="19.95" customHeight="1" x14ac:dyDescent="0.3">
      <c r="A7" s="1"/>
      <c r="B7" s="2"/>
      <c r="C7" s="1"/>
      <c r="D7" s="1"/>
      <c r="E7" s="1"/>
      <c r="F7" s="5" t="s">
        <v>4</v>
      </c>
      <c r="G7" s="418" t="str">
        <f>IF(ISBLANK(Summary!G7),"",Summary!G7)</f>
        <v/>
      </c>
      <c r="H7" s="418"/>
      <c r="I7" s="418"/>
      <c r="J7" s="418"/>
      <c r="K7" s="418"/>
      <c r="L7" s="418"/>
      <c r="M7" s="1"/>
      <c r="N7" s="8"/>
      <c r="O7" s="8"/>
      <c r="P7" s="10"/>
      <c r="Q7" s="10"/>
      <c r="R7" s="10"/>
      <c r="S7" s="10"/>
      <c r="T7" s="10"/>
      <c r="U7" s="10"/>
      <c r="V7" s="10"/>
      <c r="W7" s="10"/>
      <c r="X7" s="10"/>
      <c r="Y7" s="10"/>
      <c r="Z7" s="10"/>
      <c r="AA7" s="10"/>
      <c r="AB7" s="10"/>
      <c r="AC7" s="10"/>
    </row>
    <row r="8" spans="1:29" ht="19.95" customHeight="1" x14ac:dyDescent="0.3">
      <c r="A8" s="1"/>
      <c r="B8" s="2"/>
      <c r="C8" s="1"/>
      <c r="D8" s="1"/>
      <c r="E8" s="1"/>
      <c r="F8" s="1"/>
      <c r="G8" s="1"/>
      <c r="H8" s="1"/>
      <c r="I8" s="1"/>
      <c r="J8" s="1"/>
      <c r="K8" s="1"/>
      <c r="L8" s="1"/>
      <c r="M8" s="1"/>
      <c r="N8" s="8"/>
      <c r="O8" s="8"/>
      <c r="P8" s="10"/>
      <c r="Q8" s="10"/>
      <c r="R8" s="10"/>
      <c r="S8" s="10"/>
      <c r="T8" s="10"/>
      <c r="U8" s="10"/>
      <c r="V8" s="10"/>
      <c r="W8" s="10"/>
      <c r="X8" s="10"/>
      <c r="Y8" s="10"/>
      <c r="Z8" s="10"/>
      <c r="AA8" s="10"/>
      <c r="AB8" s="10"/>
      <c r="AC8" s="10"/>
    </row>
    <row r="9" spans="1:29" ht="19.95" customHeight="1" x14ac:dyDescent="0.3">
      <c r="A9" s="8"/>
      <c r="B9" s="7"/>
      <c r="C9" s="8"/>
      <c r="D9" s="8"/>
      <c r="E9" s="8"/>
      <c r="F9" s="8"/>
      <c r="G9" s="8"/>
      <c r="H9" s="8"/>
      <c r="I9" s="8"/>
      <c r="J9" s="8"/>
      <c r="K9" s="8"/>
      <c r="L9" s="8"/>
      <c r="M9" s="8"/>
      <c r="N9" s="8"/>
      <c r="O9" s="8"/>
      <c r="P9" s="10"/>
      <c r="Q9" s="10"/>
      <c r="R9" s="10"/>
      <c r="S9" s="10"/>
      <c r="T9" s="10"/>
      <c r="U9" s="10"/>
      <c r="V9" s="10"/>
      <c r="W9" s="10"/>
      <c r="X9" s="10"/>
      <c r="Y9" s="10"/>
      <c r="Z9" s="10"/>
      <c r="AA9" s="10"/>
      <c r="AB9" s="10"/>
      <c r="AC9" s="10"/>
    </row>
    <row r="10" spans="1:29" ht="19.95" customHeight="1" thickBot="1" x14ac:dyDescent="0.35">
      <c r="A10" s="6"/>
      <c r="B10" s="7"/>
      <c r="C10" s="8"/>
      <c r="D10" s="8"/>
      <c r="E10" s="8"/>
      <c r="F10" s="8"/>
      <c r="G10" s="8"/>
      <c r="H10" s="8"/>
      <c r="I10" s="8"/>
      <c r="J10" s="8"/>
      <c r="K10" s="8"/>
      <c r="L10" s="8"/>
      <c r="M10" s="8"/>
      <c r="N10" s="8"/>
      <c r="O10" s="8"/>
      <c r="P10" s="10"/>
      <c r="Q10" s="10"/>
      <c r="R10" s="10"/>
      <c r="S10" s="10"/>
      <c r="T10" s="10"/>
      <c r="U10" s="10"/>
      <c r="V10" s="10"/>
      <c r="W10" s="10"/>
      <c r="X10" s="10"/>
      <c r="Y10" s="10"/>
      <c r="Z10" s="10"/>
      <c r="AA10" s="10"/>
      <c r="AB10" s="10"/>
      <c r="AC10" s="10"/>
    </row>
    <row r="11" spans="1:29" ht="19.95" customHeight="1" x14ac:dyDescent="0.3">
      <c r="A11" s="8"/>
      <c r="B11" s="9" t="s">
        <v>5</v>
      </c>
      <c r="C11" s="8"/>
      <c r="D11" s="8"/>
      <c r="E11" s="8"/>
      <c r="F11" s="8"/>
      <c r="G11" s="490"/>
      <c r="H11" s="491"/>
      <c r="I11" s="492"/>
      <c r="J11" s="8"/>
      <c r="K11" s="8"/>
      <c r="L11" s="8"/>
      <c r="M11" s="8"/>
      <c r="N11" s="8"/>
      <c r="O11" s="8"/>
      <c r="P11" s="10"/>
      <c r="Q11" s="10"/>
      <c r="R11" s="10"/>
      <c r="S11" s="10"/>
      <c r="T11" s="10"/>
      <c r="U11" s="10"/>
      <c r="V11" s="10"/>
      <c r="W11" s="10"/>
      <c r="X11" s="10"/>
      <c r="Y11" s="10"/>
      <c r="Z11" s="10"/>
      <c r="AA11" s="10"/>
      <c r="AB11" s="10"/>
      <c r="AC11" s="10"/>
    </row>
    <row r="12" spans="1:29" ht="19.95" customHeight="1" x14ac:dyDescent="0.3">
      <c r="A12" s="8"/>
      <c r="B12" s="7"/>
      <c r="C12" s="8"/>
      <c r="D12" s="8"/>
      <c r="E12" s="8"/>
      <c r="F12" s="8"/>
      <c r="G12" s="493"/>
      <c r="H12" s="494"/>
      <c r="I12" s="495"/>
      <c r="J12" s="8"/>
      <c r="K12" s="8"/>
      <c r="L12" s="8"/>
      <c r="M12" s="8"/>
      <c r="N12" s="8"/>
      <c r="O12" s="8"/>
      <c r="P12" s="10"/>
      <c r="Q12" s="10"/>
      <c r="R12" s="10"/>
      <c r="S12" s="10"/>
      <c r="T12" s="10"/>
      <c r="U12" s="10"/>
      <c r="V12" s="10"/>
      <c r="W12" s="10"/>
      <c r="X12" s="10"/>
      <c r="Y12" s="10"/>
      <c r="Z12" s="10"/>
      <c r="AA12" s="10"/>
      <c r="AB12" s="10"/>
      <c r="AC12" s="10"/>
    </row>
    <row r="13" spans="1:29" ht="19.95" customHeight="1" x14ac:dyDescent="0.3">
      <c r="A13" s="8"/>
      <c r="B13" s="7"/>
      <c r="C13" s="8"/>
      <c r="D13" s="8"/>
      <c r="E13" s="8"/>
      <c r="F13" s="8"/>
      <c r="G13" s="493"/>
      <c r="H13" s="494"/>
      <c r="I13" s="495"/>
      <c r="J13" s="8"/>
      <c r="K13" s="8"/>
      <c r="L13" s="8"/>
      <c r="M13" s="8"/>
      <c r="N13" s="8"/>
      <c r="O13" s="8"/>
      <c r="P13" s="10"/>
      <c r="Q13" s="10"/>
      <c r="R13" s="10"/>
      <c r="S13" s="10"/>
      <c r="T13" s="10"/>
      <c r="U13" s="10"/>
      <c r="V13" s="10"/>
      <c r="W13" s="10"/>
      <c r="X13" s="10"/>
      <c r="Y13" s="10"/>
      <c r="Z13" s="10"/>
      <c r="AA13" s="10"/>
      <c r="AB13" s="10"/>
      <c r="AC13" s="10"/>
    </row>
    <row r="14" spans="1:29" ht="19.95" customHeight="1" x14ac:dyDescent="0.3">
      <c r="A14" s="8"/>
      <c r="B14" s="7"/>
      <c r="C14" s="8"/>
      <c r="D14" s="8"/>
      <c r="E14" s="8"/>
      <c r="F14" s="8"/>
      <c r="G14" s="493"/>
      <c r="H14" s="494"/>
      <c r="I14" s="495"/>
      <c r="J14" s="8"/>
      <c r="K14" s="8"/>
      <c r="L14" s="8"/>
      <c r="M14" s="8"/>
      <c r="N14" s="8"/>
      <c r="O14" s="8"/>
      <c r="P14" s="10"/>
      <c r="Q14" s="10"/>
      <c r="R14" s="10"/>
      <c r="S14" s="10"/>
      <c r="T14" s="10"/>
      <c r="U14" s="10"/>
      <c r="V14" s="10"/>
      <c r="W14" s="10"/>
      <c r="X14" s="10"/>
      <c r="Y14" s="10"/>
      <c r="Z14" s="10"/>
      <c r="AA14" s="10"/>
      <c r="AB14" s="10"/>
      <c r="AC14" s="10"/>
    </row>
    <row r="15" spans="1:29" ht="19.95" customHeight="1" x14ac:dyDescent="0.3">
      <c r="A15" s="8"/>
      <c r="B15" s="7"/>
      <c r="C15" s="8"/>
      <c r="D15" s="8"/>
      <c r="E15" s="8"/>
      <c r="F15" s="8"/>
      <c r="G15" s="493"/>
      <c r="H15" s="494"/>
      <c r="I15" s="495"/>
      <c r="J15" s="8"/>
      <c r="K15" s="8"/>
      <c r="L15" s="8"/>
      <c r="M15" s="8"/>
      <c r="N15" s="8"/>
      <c r="O15" s="8"/>
      <c r="P15" s="10"/>
      <c r="Q15" s="10"/>
      <c r="R15" s="10"/>
      <c r="S15" s="10"/>
      <c r="T15" s="10"/>
      <c r="U15" s="10"/>
      <c r="V15" s="10"/>
      <c r="W15" s="10"/>
      <c r="X15" s="10"/>
      <c r="Y15" s="10"/>
      <c r="Z15" s="10"/>
      <c r="AA15" s="10"/>
      <c r="AB15" s="10"/>
      <c r="AC15" s="10"/>
    </row>
    <row r="16" spans="1:29" ht="19.95" customHeight="1" x14ac:dyDescent="0.3">
      <c r="A16" s="8"/>
      <c r="B16" s="7"/>
      <c r="C16" s="8"/>
      <c r="D16" s="8"/>
      <c r="E16" s="8"/>
      <c r="F16" s="8"/>
      <c r="G16" s="493"/>
      <c r="H16" s="494"/>
      <c r="I16" s="495"/>
      <c r="J16" s="8"/>
      <c r="K16" s="8"/>
      <c r="L16" s="8"/>
      <c r="M16" s="8"/>
      <c r="N16" s="8"/>
      <c r="O16" s="8"/>
      <c r="P16" s="10"/>
      <c r="Q16" s="10"/>
      <c r="R16" s="10"/>
      <c r="S16" s="10"/>
      <c r="T16" s="10"/>
      <c r="U16" s="10"/>
      <c r="V16" s="10"/>
      <c r="W16" s="10"/>
      <c r="X16" s="10"/>
      <c r="Y16" s="10"/>
      <c r="Z16" s="10"/>
      <c r="AA16" s="10"/>
      <c r="AB16" s="10"/>
      <c r="AC16" s="10"/>
    </row>
    <row r="17" spans="1:29" ht="19.95" customHeight="1" x14ac:dyDescent="0.3">
      <c r="A17" s="8"/>
      <c r="B17" s="7"/>
      <c r="C17" s="8"/>
      <c r="D17" s="8"/>
      <c r="E17" s="8"/>
      <c r="F17" s="8"/>
      <c r="G17" s="493"/>
      <c r="H17" s="494"/>
      <c r="I17" s="495"/>
      <c r="J17" s="8"/>
      <c r="K17" s="8"/>
      <c r="L17" s="8"/>
      <c r="M17" s="8"/>
      <c r="N17" s="8"/>
      <c r="O17" s="8"/>
      <c r="P17" s="10"/>
      <c r="Q17" s="10"/>
      <c r="R17" s="10"/>
      <c r="S17" s="10"/>
      <c r="T17" s="10"/>
      <c r="U17" s="10"/>
      <c r="V17" s="10"/>
      <c r="W17" s="10"/>
      <c r="X17" s="10"/>
      <c r="Y17" s="10"/>
      <c r="Z17" s="10"/>
      <c r="AA17" s="10"/>
      <c r="AB17" s="10"/>
      <c r="AC17" s="10"/>
    </row>
    <row r="18" spans="1:29" ht="19.95" customHeight="1" x14ac:dyDescent="0.3">
      <c r="A18" s="8"/>
      <c r="B18" s="7"/>
      <c r="C18" s="8"/>
      <c r="D18" s="8"/>
      <c r="E18" s="8"/>
      <c r="F18" s="8"/>
      <c r="G18" s="493"/>
      <c r="H18" s="494"/>
      <c r="I18" s="495"/>
      <c r="J18" s="8"/>
      <c r="K18" s="8"/>
      <c r="L18" s="8"/>
      <c r="M18" s="8"/>
      <c r="N18" s="8"/>
      <c r="O18" s="8"/>
      <c r="P18" s="10"/>
      <c r="Q18" s="10"/>
      <c r="R18" s="10"/>
      <c r="S18" s="10"/>
      <c r="T18" s="10"/>
      <c r="U18" s="10"/>
      <c r="V18" s="10"/>
      <c r="W18" s="10"/>
      <c r="X18" s="10"/>
      <c r="Y18" s="10"/>
      <c r="Z18" s="10"/>
      <c r="AA18" s="10"/>
      <c r="AB18" s="10"/>
      <c r="AC18" s="10"/>
    </row>
    <row r="19" spans="1:29" ht="19.95" customHeight="1" thickBot="1" x14ac:dyDescent="0.35">
      <c r="A19" s="8"/>
      <c r="B19" s="7"/>
      <c r="C19" s="8"/>
      <c r="D19" s="8"/>
      <c r="E19" s="8"/>
      <c r="F19" s="8"/>
      <c r="G19" s="496"/>
      <c r="H19" s="497"/>
      <c r="I19" s="498"/>
      <c r="J19" s="8"/>
      <c r="K19" s="8"/>
      <c r="L19" s="8"/>
      <c r="M19" s="8"/>
      <c r="N19" s="8"/>
      <c r="O19" s="8"/>
      <c r="P19" s="10"/>
      <c r="Q19" s="10"/>
      <c r="R19" s="10"/>
      <c r="S19" s="10"/>
      <c r="T19" s="10"/>
      <c r="U19" s="10"/>
      <c r="V19" s="10"/>
      <c r="W19" s="10"/>
      <c r="X19" s="10"/>
      <c r="Y19" s="10"/>
      <c r="Z19" s="10"/>
      <c r="AA19" s="10"/>
      <c r="AB19" s="10"/>
      <c r="AC19" s="10"/>
    </row>
    <row r="20" spans="1:29" ht="19.95" customHeight="1" x14ac:dyDescent="0.3">
      <c r="A20" s="8"/>
      <c r="B20" s="453"/>
      <c r="C20" s="453"/>
      <c r="D20" s="453"/>
      <c r="E20" s="453"/>
      <c r="F20" s="453"/>
      <c r="G20" s="453"/>
      <c r="H20" s="453"/>
      <c r="I20" s="453"/>
      <c r="J20" s="453"/>
      <c r="K20" s="453"/>
      <c r="L20" s="453"/>
      <c r="M20" s="8"/>
      <c r="N20" s="8"/>
      <c r="O20" s="8"/>
      <c r="P20" s="10"/>
      <c r="Q20" s="10"/>
      <c r="R20" s="10"/>
      <c r="S20" s="10"/>
      <c r="T20" s="10"/>
      <c r="U20" s="10"/>
      <c r="V20" s="10"/>
      <c r="W20" s="10"/>
      <c r="X20" s="10"/>
      <c r="Y20" s="10"/>
      <c r="Z20" s="10"/>
      <c r="AA20" s="10"/>
      <c r="AB20" s="10"/>
      <c r="AC20" s="10"/>
    </row>
    <row r="21" spans="1:29" ht="19.95" customHeight="1" x14ac:dyDescent="0.3">
      <c r="A21" s="8"/>
      <c r="B21" s="22" t="s">
        <v>7</v>
      </c>
      <c r="C21" s="8"/>
      <c r="D21" s="8"/>
      <c r="E21" s="8"/>
      <c r="F21" s="8"/>
      <c r="G21" s="8"/>
      <c r="H21" s="8"/>
      <c r="I21" s="8"/>
      <c r="J21" s="8"/>
      <c r="K21" s="8"/>
      <c r="L21" s="8"/>
      <c r="M21" s="8"/>
      <c r="N21" s="8"/>
      <c r="O21" s="8"/>
      <c r="P21" s="8"/>
      <c r="Q21" s="10"/>
      <c r="R21" s="10"/>
      <c r="S21" s="10"/>
      <c r="T21" s="10"/>
      <c r="U21" s="10"/>
      <c r="V21" s="10"/>
      <c r="W21" s="10"/>
      <c r="X21" s="10"/>
      <c r="Y21" s="10"/>
      <c r="Z21" s="10"/>
      <c r="AA21" s="10"/>
      <c r="AB21" s="10"/>
      <c r="AC21" s="10"/>
    </row>
    <row r="22" spans="1:29" ht="19.95" customHeight="1" x14ac:dyDescent="0.3">
      <c r="A22" s="8"/>
      <c r="B22" s="22"/>
      <c r="C22" s="8" t="s">
        <v>256</v>
      </c>
      <c r="D22" s="8"/>
      <c r="E22" s="8"/>
      <c r="F22" s="8"/>
      <c r="G22" s="8"/>
      <c r="H22" s="8"/>
      <c r="I22" s="8"/>
      <c r="J22" s="8"/>
      <c r="K22" s="8"/>
      <c r="L22" s="8"/>
      <c r="M22" s="8"/>
      <c r="N22" s="8"/>
      <c r="O22" s="26"/>
      <c r="P22" s="26"/>
      <c r="Q22" s="10"/>
      <c r="R22" s="10"/>
      <c r="S22" s="10"/>
      <c r="T22" s="10"/>
      <c r="U22" s="10"/>
      <c r="V22" s="10"/>
      <c r="W22" s="10"/>
      <c r="X22" s="10"/>
      <c r="Y22" s="10"/>
      <c r="Z22" s="10"/>
      <c r="AA22" s="10"/>
      <c r="AB22" s="10"/>
      <c r="AC22" s="10"/>
    </row>
    <row r="23" spans="1:29" ht="19.95" customHeight="1" x14ac:dyDescent="0.3">
      <c r="A23" s="8"/>
      <c r="B23" s="22"/>
      <c r="C23" s="8" t="s">
        <v>130</v>
      </c>
      <c r="D23" s="22"/>
      <c r="E23" s="22"/>
      <c r="F23" s="22"/>
      <c r="G23" s="22"/>
      <c r="H23" s="22"/>
      <c r="I23" s="22"/>
      <c r="J23" s="22"/>
      <c r="K23" s="22"/>
      <c r="L23" s="22"/>
      <c r="M23" s="22"/>
      <c r="N23" s="22"/>
      <c r="O23" s="8"/>
      <c r="P23" s="8"/>
      <c r="Q23" s="10"/>
      <c r="R23" s="10"/>
      <c r="S23" s="10"/>
      <c r="T23" s="10"/>
      <c r="U23" s="10"/>
      <c r="V23" s="10"/>
      <c r="W23" s="10"/>
      <c r="X23" s="10"/>
      <c r="Y23" s="10"/>
      <c r="Z23" s="10"/>
      <c r="AA23" s="10"/>
      <c r="AB23" s="10"/>
      <c r="AC23" s="10"/>
    </row>
    <row r="24" spans="1:29" ht="19.95" customHeight="1" x14ac:dyDescent="0.3">
      <c r="A24" s="8"/>
      <c r="B24" s="344"/>
      <c r="C24" s="454"/>
      <c r="D24" s="454"/>
      <c r="E24" s="454"/>
      <c r="F24" s="454"/>
      <c r="G24" s="344"/>
      <c r="H24" s="344"/>
      <c r="I24" s="344"/>
      <c r="J24" s="344"/>
      <c r="K24" s="344"/>
      <c r="L24" s="344"/>
      <c r="M24" s="8"/>
      <c r="N24" s="8"/>
      <c r="O24" s="8"/>
      <c r="P24" s="10"/>
      <c r="Q24" s="10"/>
      <c r="R24" s="10"/>
      <c r="S24" s="10"/>
      <c r="T24" s="10"/>
      <c r="U24" s="10"/>
      <c r="V24" s="10"/>
      <c r="W24" s="10"/>
      <c r="X24" s="10"/>
      <c r="Y24" s="10"/>
      <c r="Z24" s="10"/>
      <c r="AA24" s="10"/>
      <c r="AB24" s="10"/>
      <c r="AC24" s="10"/>
    </row>
    <row r="25" spans="1:29" ht="31.2" customHeight="1" x14ac:dyDescent="0.3">
      <c r="A25" s="8"/>
      <c r="B25" s="334" t="s">
        <v>140</v>
      </c>
      <c r="C25" s="457"/>
      <c r="D25" s="457"/>
      <c r="E25" s="457"/>
      <c r="F25" s="457"/>
      <c r="G25" s="334" t="s">
        <v>7</v>
      </c>
      <c r="H25" s="334"/>
      <c r="I25" s="334"/>
      <c r="J25" s="334"/>
      <c r="K25" s="334"/>
      <c r="L25" s="334"/>
      <c r="M25" s="8"/>
      <c r="U25" s="10"/>
      <c r="V25" s="10"/>
      <c r="W25" s="10"/>
      <c r="X25" s="10"/>
      <c r="Y25" s="10"/>
      <c r="Z25" s="10"/>
      <c r="AA25" s="10"/>
      <c r="AB25" s="10"/>
      <c r="AC25" s="10"/>
    </row>
    <row r="26" spans="1:29" ht="19.95" customHeight="1" x14ac:dyDescent="0.3">
      <c r="A26" s="8"/>
      <c r="B26" s="442"/>
      <c r="C26" s="442"/>
      <c r="D26" s="442"/>
      <c r="E26" s="442"/>
      <c r="F26" s="442"/>
      <c r="G26" s="443" t="str">
        <f>IF(B26="10-year","25-year",IF(B26="25-year","50-year",IF(B26="50-year","100-year",IF(B26="100-year","200-year",IF(ISBLANK(B26),"")))))</f>
        <v/>
      </c>
      <c r="H26" s="443"/>
      <c r="I26" s="443"/>
      <c r="J26" s="443"/>
      <c r="K26" s="443"/>
      <c r="L26" s="443"/>
      <c r="M26" s="8"/>
      <c r="U26" s="10"/>
      <c r="V26" s="10"/>
      <c r="W26" s="10"/>
      <c r="X26" s="10"/>
      <c r="Y26" s="10"/>
      <c r="Z26" s="10"/>
      <c r="AA26" s="10"/>
      <c r="AB26" s="10"/>
      <c r="AC26" s="10"/>
    </row>
    <row r="27" spans="1:29" ht="19.95" customHeight="1" x14ac:dyDescent="0.3">
      <c r="A27" s="8"/>
      <c r="M27" s="8"/>
      <c r="N27" s="18"/>
      <c r="O27" s="66"/>
      <c r="P27" s="66"/>
      <c r="Q27" s="10"/>
      <c r="R27" s="10"/>
      <c r="S27" s="10"/>
      <c r="T27" s="10"/>
      <c r="U27" s="10"/>
      <c r="V27" s="10"/>
      <c r="W27" s="10"/>
      <c r="X27" s="10"/>
      <c r="Y27" s="10"/>
      <c r="Z27" s="10"/>
      <c r="AA27" s="10"/>
      <c r="AB27" s="10"/>
      <c r="AC27" s="10"/>
    </row>
    <row r="28" spans="1:29" ht="19.95" customHeight="1" x14ac:dyDescent="0.3">
      <c r="A28" s="8"/>
      <c r="D28" s="409" t="s">
        <v>287</v>
      </c>
      <c r="E28" s="409"/>
      <c r="F28" s="409"/>
      <c r="G28" s="409"/>
      <c r="H28" s="409"/>
      <c r="I28" s="409"/>
      <c r="J28" s="409"/>
      <c r="K28" s="409"/>
      <c r="L28" s="409"/>
      <c r="M28" s="8"/>
      <c r="N28" s="18"/>
      <c r="O28" s="66"/>
      <c r="P28" s="66"/>
      <c r="Q28" s="10"/>
      <c r="R28" s="10"/>
      <c r="S28" s="10"/>
      <c r="T28" s="10"/>
      <c r="U28" s="10"/>
      <c r="V28" s="10"/>
      <c r="W28" s="10"/>
      <c r="X28" s="10"/>
      <c r="Y28" s="10"/>
      <c r="Z28" s="10"/>
      <c r="AA28" s="10"/>
      <c r="AB28" s="10"/>
      <c r="AC28" s="10"/>
    </row>
    <row r="29" spans="1:29" ht="19.95" customHeight="1" x14ac:dyDescent="0.3">
      <c r="A29" s="8"/>
      <c r="D29" s="409"/>
      <c r="E29" s="409"/>
      <c r="F29" s="409"/>
      <c r="G29" s="409"/>
      <c r="H29" s="409"/>
      <c r="I29" s="409"/>
      <c r="J29" s="409"/>
      <c r="K29" s="409"/>
      <c r="L29" s="409"/>
      <c r="M29" s="8"/>
      <c r="N29" s="18"/>
      <c r="O29" s="66"/>
      <c r="P29" s="66"/>
      <c r="Q29" s="10"/>
      <c r="R29" s="10"/>
      <c r="S29" s="10"/>
      <c r="T29" s="10"/>
      <c r="U29" s="10"/>
      <c r="V29" s="10"/>
      <c r="W29" s="10"/>
      <c r="X29" s="10"/>
      <c r="Y29" s="10"/>
      <c r="Z29" s="10"/>
      <c r="AA29" s="10"/>
      <c r="AB29" s="10"/>
      <c r="AC29" s="10"/>
    </row>
    <row r="30" spans="1:29" ht="19.95" customHeight="1" x14ac:dyDescent="0.3">
      <c r="A30" s="8"/>
      <c r="D30" s="24"/>
      <c r="E30" s="24"/>
      <c r="F30" s="24"/>
      <c r="G30" s="458"/>
      <c r="H30" s="458"/>
      <c r="I30" s="458"/>
      <c r="J30" s="458"/>
      <c r="K30" s="458"/>
      <c r="L30" s="458"/>
      <c r="M30" s="8"/>
      <c r="N30" s="18"/>
      <c r="O30" s="66"/>
      <c r="P30" s="66"/>
      <c r="Q30" s="10"/>
      <c r="R30" s="10"/>
      <c r="S30" s="10"/>
      <c r="T30" s="10"/>
      <c r="U30" s="10"/>
      <c r="V30" s="10"/>
      <c r="W30" s="10"/>
      <c r="X30" s="10"/>
      <c r="Y30" s="10"/>
      <c r="Z30" s="10"/>
      <c r="AA30" s="10"/>
      <c r="AB30" s="10"/>
      <c r="AC30" s="10"/>
    </row>
    <row r="31" spans="1:29" ht="19.95" customHeight="1" x14ac:dyDescent="0.3">
      <c r="A31" s="8"/>
      <c r="M31" s="8"/>
      <c r="N31" s="8"/>
      <c r="O31" s="66"/>
      <c r="P31" s="66"/>
      <c r="Q31" s="10"/>
      <c r="R31" s="10"/>
      <c r="S31" s="10"/>
      <c r="T31" s="10"/>
      <c r="U31" s="10"/>
      <c r="V31" s="10"/>
      <c r="W31" s="10"/>
      <c r="X31" s="10"/>
      <c r="Y31" s="10"/>
      <c r="Z31" s="10"/>
      <c r="AA31" s="10"/>
      <c r="AB31" s="10"/>
      <c r="AC31" s="10"/>
    </row>
    <row r="32" spans="1:29" ht="19.95" customHeight="1" x14ac:dyDescent="0.3">
      <c r="A32" s="8"/>
      <c r="B32" s="356" t="s">
        <v>15</v>
      </c>
      <c r="C32" s="356"/>
      <c r="D32" s="356"/>
      <c r="E32" s="356"/>
      <c r="F32" s="356"/>
      <c r="G32" s="356"/>
      <c r="H32" s="356"/>
      <c r="I32" s="356"/>
      <c r="J32" s="356"/>
      <c r="K32" s="356"/>
      <c r="L32" s="356"/>
      <c r="M32" s="8"/>
      <c r="N32" s="8"/>
      <c r="O32" s="66"/>
      <c r="P32" s="66"/>
      <c r="Q32" s="10"/>
      <c r="R32" s="10"/>
      <c r="S32" s="10"/>
      <c r="T32" s="10"/>
      <c r="U32" s="10"/>
      <c r="V32" s="10"/>
      <c r="W32" s="10"/>
      <c r="X32" s="10"/>
      <c r="Y32" s="10"/>
      <c r="Z32" s="10"/>
      <c r="AA32" s="10"/>
      <c r="AB32" s="10"/>
      <c r="AC32" s="10"/>
    </row>
    <row r="33" spans="1:29" ht="19.95" customHeight="1" x14ac:dyDescent="0.3">
      <c r="A33" s="8"/>
      <c r="B33" s="7"/>
      <c r="C33" s="26" t="s">
        <v>271</v>
      </c>
      <c r="D33" s="26"/>
      <c r="E33" s="26"/>
      <c r="F33" s="26"/>
      <c r="G33" s="26"/>
      <c r="H33" s="26"/>
      <c r="I33" s="26"/>
      <c r="J33" s="26"/>
      <c r="K33" s="26"/>
      <c r="L33" s="26"/>
      <c r="M33" s="26"/>
      <c r="N33" s="26"/>
      <c r="O33" s="66"/>
      <c r="P33" s="66"/>
      <c r="Q33" s="10"/>
      <c r="R33" s="10"/>
      <c r="S33" s="10"/>
      <c r="T33" s="10"/>
      <c r="U33" s="10"/>
      <c r="V33" s="10"/>
      <c r="W33" s="10"/>
      <c r="X33" s="10"/>
      <c r="Y33" s="10"/>
      <c r="Z33" s="10"/>
      <c r="AA33" s="10"/>
      <c r="AB33" s="10"/>
      <c r="AC33" s="10"/>
    </row>
    <row r="34" spans="1:29" ht="19.95" customHeight="1" x14ac:dyDescent="0.3">
      <c r="A34" s="8"/>
      <c r="B34" s="7"/>
      <c r="C34" s="339" t="s">
        <v>270</v>
      </c>
      <c r="D34" s="339"/>
      <c r="E34" s="339"/>
      <c r="F34" s="339"/>
      <c r="G34" s="339"/>
      <c r="H34" s="339"/>
      <c r="I34" s="339"/>
      <c r="J34" s="339"/>
      <c r="K34" s="339"/>
      <c r="L34" s="339"/>
      <c r="M34" s="8"/>
      <c r="N34" s="8"/>
      <c r="O34" s="66"/>
      <c r="P34" s="66"/>
      <c r="Q34" s="10"/>
      <c r="R34" s="10"/>
      <c r="S34" s="10"/>
      <c r="T34" s="10"/>
      <c r="U34" s="10"/>
      <c r="V34" s="10"/>
      <c r="W34" s="10"/>
      <c r="X34" s="10"/>
      <c r="Y34" s="10"/>
      <c r="Z34" s="10"/>
      <c r="AA34" s="10"/>
      <c r="AB34" s="10"/>
      <c r="AC34" s="10"/>
    </row>
    <row r="35" spans="1:29" ht="19.95" customHeight="1" x14ac:dyDescent="0.3">
      <c r="A35" s="8"/>
      <c r="B35" s="65"/>
      <c r="C35" s="65"/>
      <c r="D35" s="65"/>
      <c r="E35" s="65"/>
      <c r="F35" s="65"/>
      <c r="G35" s="65"/>
      <c r="H35" s="65"/>
      <c r="I35" s="65"/>
      <c r="J35" s="65"/>
      <c r="K35" s="65"/>
      <c r="L35" s="65"/>
      <c r="M35" s="8"/>
      <c r="N35" s="8"/>
      <c r="O35" s="66"/>
      <c r="P35" s="66"/>
      <c r="Q35" s="10"/>
      <c r="R35" s="10"/>
      <c r="S35" s="10"/>
      <c r="T35" s="10"/>
      <c r="U35" s="10"/>
      <c r="V35" s="10"/>
      <c r="W35" s="10"/>
      <c r="X35" s="10"/>
      <c r="Y35" s="10"/>
      <c r="Z35" s="10"/>
      <c r="AA35" s="10"/>
      <c r="AB35" s="10"/>
      <c r="AC35" s="10"/>
    </row>
    <row r="36" spans="1:29" ht="29.25" customHeight="1" x14ac:dyDescent="0.3">
      <c r="A36" s="66"/>
      <c r="B36" s="455" t="s">
        <v>162</v>
      </c>
      <c r="C36" s="455"/>
      <c r="D36" s="455"/>
      <c r="E36" s="455"/>
      <c r="F36" s="455" t="s">
        <v>163</v>
      </c>
      <c r="G36" s="455"/>
      <c r="H36" s="455"/>
      <c r="I36" s="8"/>
      <c r="J36" s="373" t="s">
        <v>131</v>
      </c>
      <c r="K36" s="341"/>
      <c r="L36" s="341"/>
      <c r="M36" s="342"/>
      <c r="N36" s="66"/>
      <c r="O36" s="66"/>
      <c r="P36" s="66"/>
      <c r="Q36" s="10"/>
      <c r="R36" s="67"/>
      <c r="S36" s="10"/>
      <c r="T36" s="10"/>
      <c r="U36" s="10"/>
      <c r="V36" s="10"/>
      <c r="W36" s="10"/>
      <c r="X36" s="10"/>
      <c r="Y36" s="10"/>
      <c r="Z36" s="10"/>
      <c r="AA36" s="10"/>
      <c r="AB36" s="10"/>
      <c r="AC36" s="10"/>
    </row>
    <row r="37" spans="1:29" ht="19.95" customHeight="1" thickBot="1" x14ac:dyDescent="0.4">
      <c r="A37" s="66"/>
      <c r="B37" s="456" t="s">
        <v>156</v>
      </c>
      <c r="C37" s="456"/>
      <c r="D37" s="456"/>
      <c r="E37" s="456"/>
      <c r="F37" s="481"/>
      <c r="G37" s="482"/>
      <c r="H37" s="483"/>
      <c r="I37" s="8"/>
      <c r="J37" s="481"/>
      <c r="K37" s="482"/>
      <c r="L37" s="482"/>
      <c r="M37" s="483"/>
      <c r="N37" s="66"/>
      <c r="O37" s="66"/>
      <c r="P37" s="68"/>
      <c r="Q37" s="488" t="s">
        <v>288</v>
      </c>
      <c r="R37" s="488"/>
      <c r="S37" s="488"/>
      <c r="T37" s="488"/>
      <c r="U37" s="488"/>
      <c r="V37" s="488"/>
      <c r="W37" s="488"/>
      <c r="X37" s="488"/>
      <c r="Y37" s="10"/>
      <c r="Z37" s="10"/>
      <c r="AA37" s="10"/>
      <c r="AB37" s="10"/>
      <c r="AC37" s="10"/>
    </row>
    <row r="38" spans="1:29" ht="19.95" customHeight="1" x14ac:dyDescent="0.3">
      <c r="A38" s="66"/>
      <c r="B38" s="456" t="s">
        <v>157</v>
      </c>
      <c r="C38" s="456"/>
      <c r="D38" s="456"/>
      <c r="E38" s="456"/>
      <c r="F38" s="481"/>
      <c r="G38" s="482"/>
      <c r="H38" s="483"/>
      <c r="I38" s="344"/>
      <c r="J38" s="344"/>
      <c r="K38" s="344"/>
      <c r="L38" s="381"/>
      <c r="M38" s="381"/>
      <c r="N38" s="66"/>
      <c r="O38" s="66"/>
      <c r="P38" s="66"/>
      <c r="Q38" s="70"/>
      <c r="R38" s="71"/>
      <c r="S38" s="71"/>
      <c r="T38" s="71"/>
      <c r="U38" s="71"/>
      <c r="V38" s="71"/>
      <c r="W38" s="71"/>
      <c r="X38" s="72"/>
      <c r="Y38" s="10"/>
      <c r="Z38" s="10"/>
      <c r="AA38" s="10"/>
      <c r="AB38" s="10"/>
      <c r="AC38" s="10"/>
    </row>
    <row r="39" spans="1:29" ht="19.95" customHeight="1" x14ac:dyDescent="0.3">
      <c r="A39" s="66"/>
      <c r="B39" s="456" t="s">
        <v>158</v>
      </c>
      <c r="C39" s="456"/>
      <c r="D39" s="456"/>
      <c r="E39" s="456"/>
      <c r="F39" s="481"/>
      <c r="G39" s="482"/>
      <c r="H39" s="483"/>
      <c r="I39" s="32"/>
      <c r="J39" s="373" t="s">
        <v>132</v>
      </c>
      <c r="K39" s="341"/>
      <c r="L39" s="341"/>
      <c r="M39" s="342"/>
      <c r="N39" s="66"/>
      <c r="O39" s="66"/>
      <c r="Q39" s="73"/>
      <c r="R39" s="10"/>
      <c r="S39" s="10"/>
      <c r="T39" s="10"/>
      <c r="U39" s="10"/>
      <c r="V39" s="10"/>
      <c r="W39" s="10"/>
      <c r="X39" s="74"/>
      <c r="Y39" s="10"/>
      <c r="Z39" s="10"/>
      <c r="AA39" s="10"/>
      <c r="AB39" s="10"/>
      <c r="AC39" s="10"/>
    </row>
    <row r="40" spans="1:29" ht="19.95" customHeight="1" x14ac:dyDescent="0.3">
      <c r="A40" s="66"/>
      <c r="B40" s="456" t="s">
        <v>159</v>
      </c>
      <c r="C40" s="456"/>
      <c r="D40" s="456"/>
      <c r="E40" s="456"/>
      <c r="F40" s="481"/>
      <c r="G40" s="482"/>
      <c r="H40" s="483"/>
      <c r="I40" s="8"/>
      <c r="J40" s="481"/>
      <c r="K40" s="482"/>
      <c r="L40" s="482"/>
      <c r="M40" s="483"/>
      <c r="N40" s="66"/>
      <c r="O40" s="66"/>
      <c r="P40" s="66"/>
      <c r="Q40" s="73"/>
      <c r="R40" s="10"/>
      <c r="S40" s="10"/>
      <c r="T40" s="10"/>
      <c r="U40" s="10"/>
      <c r="V40" s="10"/>
      <c r="W40" s="10"/>
      <c r="X40" s="74"/>
      <c r="Y40" s="10"/>
      <c r="Z40" s="10"/>
      <c r="AA40" s="10"/>
      <c r="AB40" s="10"/>
      <c r="AC40" s="10"/>
    </row>
    <row r="41" spans="1:29" ht="19.95" customHeight="1" x14ac:dyDescent="0.3">
      <c r="A41" s="66"/>
      <c r="B41" s="456" t="s">
        <v>160</v>
      </c>
      <c r="C41" s="456"/>
      <c r="D41" s="456"/>
      <c r="E41" s="456"/>
      <c r="F41" s="485"/>
      <c r="G41" s="486"/>
      <c r="H41" s="487"/>
      <c r="I41" s="344"/>
      <c r="J41" s="344"/>
      <c r="K41" s="344"/>
      <c r="L41" s="381"/>
      <c r="M41" s="381"/>
      <c r="N41" s="66"/>
      <c r="O41" s="66"/>
      <c r="P41" s="66"/>
      <c r="Q41" s="73"/>
      <c r="R41" s="10"/>
      <c r="S41" s="10"/>
      <c r="T41" s="10"/>
      <c r="U41" s="10"/>
      <c r="V41" s="10"/>
      <c r="W41" s="10"/>
      <c r="X41" s="74"/>
      <c r="Y41" s="10"/>
      <c r="Z41" s="10"/>
      <c r="AA41" s="10"/>
      <c r="AB41" s="10"/>
      <c r="AC41" s="10"/>
    </row>
    <row r="42" spans="1:29" ht="19.95" customHeight="1" x14ac:dyDescent="0.3">
      <c r="A42" s="66"/>
      <c r="B42" s="456" t="s">
        <v>161</v>
      </c>
      <c r="C42" s="456"/>
      <c r="D42" s="456"/>
      <c r="E42" s="456"/>
      <c r="F42" s="481"/>
      <c r="G42" s="482"/>
      <c r="H42" s="483"/>
      <c r="I42" s="344"/>
      <c r="J42" s="344"/>
      <c r="K42" s="344"/>
      <c r="L42" s="381"/>
      <c r="M42" s="381"/>
      <c r="N42" s="66"/>
      <c r="O42" s="66"/>
      <c r="P42" s="66"/>
      <c r="Q42" s="73"/>
      <c r="R42" s="10"/>
      <c r="S42" s="10"/>
      <c r="T42" s="10"/>
      <c r="U42" s="10"/>
      <c r="V42" s="10"/>
      <c r="W42" s="10"/>
      <c r="X42" s="74"/>
      <c r="Y42" s="10"/>
      <c r="Z42" s="10"/>
      <c r="AA42" s="10"/>
      <c r="AB42" s="10"/>
      <c r="AC42" s="10"/>
    </row>
    <row r="43" spans="1:29" ht="19.95" customHeight="1" x14ac:dyDescent="0.3">
      <c r="A43" s="66"/>
      <c r="B43" s="66"/>
      <c r="C43" s="66"/>
      <c r="D43" s="66"/>
      <c r="E43" s="66"/>
      <c r="F43" s="66"/>
      <c r="G43" s="66"/>
      <c r="H43" s="66"/>
      <c r="I43" s="66"/>
      <c r="J43" s="66"/>
      <c r="K43" s="66"/>
      <c r="L43" s="66"/>
      <c r="M43" s="66"/>
      <c r="N43" s="66"/>
      <c r="O43" s="66"/>
      <c r="P43" s="66"/>
      <c r="Q43" s="73"/>
      <c r="R43" s="10"/>
      <c r="S43" s="10"/>
      <c r="T43" s="10"/>
      <c r="U43" s="10"/>
      <c r="V43" s="10"/>
      <c r="W43" s="10"/>
      <c r="X43" s="74"/>
      <c r="Y43" s="10"/>
      <c r="Z43" s="10"/>
      <c r="AA43" s="10"/>
      <c r="AB43" s="10"/>
      <c r="AC43" s="10"/>
    </row>
    <row r="44" spans="1:29" ht="19.95" customHeight="1" x14ac:dyDescent="0.35">
      <c r="A44" s="66"/>
      <c r="B44" s="68" t="s">
        <v>370</v>
      </c>
      <c r="C44" s="66"/>
      <c r="D44" s="66"/>
      <c r="E44" s="66"/>
      <c r="F44" s="66"/>
      <c r="G44" s="66"/>
      <c r="H44" s="66"/>
      <c r="I44" s="66"/>
      <c r="J44" s="66"/>
      <c r="K44" s="66"/>
      <c r="L44" s="66"/>
      <c r="M44" s="66"/>
      <c r="N44" s="66"/>
      <c r="O44" s="75"/>
      <c r="P44" s="75"/>
      <c r="Q44" s="73"/>
      <c r="R44" s="10"/>
      <c r="S44" s="10"/>
      <c r="T44" s="10"/>
      <c r="U44" s="10"/>
      <c r="V44" s="10"/>
      <c r="W44" s="10"/>
      <c r="X44" s="74"/>
      <c r="Y44" s="10"/>
      <c r="Z44" s="10"/>
      <c r="AA44" s="10"/>
      <c r="AB44" s="10"/>
      <c r="AC44" s="10"/>
    </row>
    <row r="45" spans="1:29" ht="19.95" customHeight="1" x14ac:dyDescent="0.35">
      <c r="A45" s="66"/>
      <c r="B45" s="66"/>
      <c r="C45" s="66"/>
      <c r="D45" s="66"/>
      <c r="E45" s="66"/>
      <c r="F45" s="66"/>
      <c r="G45" s="66"/>
      <c r="H45" s="66"/>
      <c r="I45" s="66"/>
      <c r="J45" s="66"/>
      <c r="K45" s="66"/>
      <c r="L45" s="66"/>
      <c r="M45" s="66"/>
      <c r="N45" s="66"/>
      <c r="O45" s="75"/>
      <c r="P45" s="66"/>
      <c r="Q45" s="73"/>
      <c r="R45" s="10"/>
      <c r="S45" s="10"/>
      <c r="T45" s="10"/>
      <c r="U45" s="10"/>
      <c r="V45" s="10"/>
      <c r="W45" s="10"/>
      <c r="X45" s="74"/>
      <c r="Y45" s="10"/>
      <c r="Z45" s="10"/>
      <c r="AA45" s="10"/>
      <c r="AB45" s="10"/>
      <c r="AC45" s="10"/>
    </row>
    <row r="46" spans="1:29" ht="19.95" customHeight="1" x14ac:dyDescent="0.35">
      <c r="A46" s="66"/>
      <c r="B46" s="66"/>
      <c r="C46" s="66"/>
      <c r="D46" s="66"/>
      <c r="E46" s="66"/>
      <c r="F46" s="66"/>
      <c r="G46" s="66"/>
      <c r="H46" s="66"/>
      <c r="I46" s="66"/>
      <c r="J46" s="66"/>
      <c r="K46" s="66"/>
      <c r="L46" s="66"/>
      <c r="M46" s="66"/>
      <c r="N46" s="66"/>
      <c r="O46" s="75"/>
      <c r="P46" s="66"/>
      <c r="Q46" s="73"/>
      <c r="R46" s="10"/>
      <c r="S46" s="10"/>
      <c r="T46" s="10"/>
      <c r="U46" s="10"/>
      <c r="V46" s="10"/>
      <c r="W46" s="10"/>
      <c r="X46" s="74"/>
      <c r="Y46" s="10"/>
      <c r="Z46" s="10"/>
      <c r="AA46" s="10"/>
      <c r="AB46" s="10"/>
      <c r="AC46" s="10"/>
    </row>
    <row r="47" spans="1:29" ht="19.95" customHeight="1" x14ac:dyDescent="0.3">
      <c r="A47" s="66"/>
      <c r="B47" s="66"/>
      <c r="C47" s="66"/>
      <c r="D47" s="66"/>
      <c r="E47" s="66"/>
      <c r="F47" s="66"/>
      <c r="G47" s="66"/>
      <c r="H47" s="66"/>
      <c r="I47" s="66"/>
      <c r="J47" s="66"/>
      <c r="K47" s="66"/>
      <c r="L47" s="66"/>
      <c r="M47" s="66"/>
      <c r="N47" s="66"/>
      <c r="O47" s="66"/>
      <c r="P47" s="66"/>
      <c r="Q47" s="73"/>
      <c r="R47" s="10"/>
      <c r="S47" s="10"/>
      <c r="T47" s="10"/>
      <c r="U47" s="10"/>
      <c r="V47" s="10"/>
      <c r="W47" s="10"/>
      <c r="X47" s="74"/>
      <c r="Y47" s="10"/>
      <c r="Z47" s="10"/>
      <c r="AA47" s="10"/>
      <c r="AB47" s="10"/>
      <c r="AC47" s="10"/>
    </row>
    <row r="48" spans="1:29" ht="19.95" customHeight="1" x14ac:dyDescent="0.35">
      <c r="A48" s="66"/>
      <c r="B48" s="7"/>
      <c r="C48" s="26"/>
      <c r="D48" s="484"/>
      <c r="E48" s="484"/>
      <c r="F48" s="484"/>
      <c r="G48" s="484"/>
      <c r="H48" s="484"/>
      <c r="I48" s="484"/>
      <c r="J48" s="484"/>
      <c r="K48" s="484"/>
      <c r="L48" s="484"/>
      <c r="M48" s="66"/>
      <c r="N48" s="66"/>
      <c r="O48" s="66"/>
      <c r="P48" s="66"/>
      <c r="Q48" s="73"/>
      <c r="R48" s="10"/>
      <c r="S48" s="10"/>
      <c r="T48" s="10"/>
      <c r="U48" s="10"/>
      <c r="V48" s="10"/>
      <c r="W48" s="10"/>
      <c r="X48" s="74"/>
      <c r="Y48" s="10"/>
      <c r="Z48" s="10"/>
      <c r="AA48" s="10"/>
      <c r="AB48" s="10"/>
      <c r="AC48" s="10"/>
    </row>
    <row r="49" spans="1:30" ht="19.95" customHeight="1" x14ac:dyDescent="0.3">
      <c r="A49" s="66"/>
      <c r="B49" s="7"/>
      <c r="C49" s="26"/>
      <c r="D49" s="339"/>
      <c r="E49" s="339"/>
      <c r="F49" s="339"/>
      <c r="G49" s="339"/>
      <c r="H49" s="339"/>
      <c r="I49" s="339"/>
      <c r="J49" s="339"/>
      <c r="K49" s="339"/>
      <c r="L49" s="339"/>
      <c r="M49" s="339"/>
      <c r="N49" s="66"/>
      <c r="O49" s="66"/>
      <c r="P49" s="66"/>
      <c r="Q49" s="73"/>
      <c r="R49" s="10"/>
      <c r="S49" s="10"/>
      <c r="T49" s="10"/>
      <c r="U49" s="10"/>
      <c r="V49" s="10"/>
      <c r="W49" s="10"/>
      <c r="X49" s="74"/>
      <c r="Y49" s="10"/>
      <c r="Z49" s="10"/>
      <c r="AA49" s="10"/>
      <c r="AB49" s="10"/>
      <c r="AC49" s="10"/>
    </row>
    <row r="50" spans="1:30" ht="19.95" customHeight="1" x14ac:dyDescent="0.35">
      <c r="A50" s="66"/>
      <c r="B50" s="77"/>
      <c r="C50" s="26"/>
      <c r="D50" s="26"/>
      <c r="E50" s="75"/>
      <c r="F50" s="75"/>
      <c r="G50" s="75"/>
      <c r="H50" s="75"/>
      <c r="I50" s="75"/>
      <c r="J50" s="75"/>
      <c r="K50" s="75"/>
      <c r="L50" s="75"/>
      <c r="M50" s="75"/>
      <c r="N50" s="75"/>
      <c r="O50" s="66"/>
      <c r="P50" s="66"/>
      <c r="Q50" s="73"/>
      <c r="R50" s="10"/>
      <c r="S50" s="10"/>
      <c r="T50" s="10"/>
      <c r="U50" s="10"/>
      <c r="V50" s="10"/>
      <c r="W50" s="10"/>
      <c r="X50" s="74"/>
      <c r="Y50" s="10"/>
      <c r="Z50" s="10"/>
      <c r="AA50" s="10"/>
      <c r="AB50" s="10"/>
      <c r="AC50" s="10"/>
    </row>
    <row r="51" spans="1:30" ht="19.95" customHeight="1" x14ac:dyDescent="0.3">
      <c r="A51" s="66"/>
      <c r="B51" s="77"/>
      <c r="C51" s="26"/>
      <c r="D51" s="25"/>
      <c r="E51" s="25"/>
      <c r="F51" s="25"/>
      <c r="G51" s="25"/>
      <c r="H51" s="25"/>
      <c r="I51" s="25"/>
      <c r="J51" s="25"/>
      <c r="K51" s="25"/>
      <c r="L51" s="25"/>
      <c r="M51" s="25"/>
      <c r="N51" s="25"/>
      <c r="O51" s="66"/>
      <c r="P51" s="66"/>
      <c r="Q51" s="73"/>
      <c r="R51" s="10"/>
      <c r="S51" s="10"/>
      <c r="T51" s="10"/>
      <c r="U51" s="10"/>
      <c r="V51" s="10"/>
      <c r="W51" s="10"/>
      <c r="X51" s="74"/>
      <c r="Y51" s="10"/>
      <c r="Z51" s="10"/>
      <c r="AA51" s="10"/>
      <c r="AB51" s="10"/>
      <c r="AC51" s="10"/>
    </row>
    <row r="52" spans="1:30" ht="19.95" customHeight="1" x14ac:dyDescent="0.35">
      <c r="A52" s="66"/>
      <c r="B52" s="66"/>
      <c r="C52" s="13"/>
      <c r="D52" s="25"/>
      <c r="E52" s="25"/>
      <c r="F52" s="25"/>
      <c r="G52" s="25"/>
      <c r="H52" s="25"/>
      <c r="I52" s="25"/>
      <c r="J52" s="25"/>
      <c r="K52" s="25"/>
      <c r="L52" s="25"/>
      <c r="M52" s="25"/>
      <c r="N52" s="25"/>
      <c r="O52" s="66"/>
      <c r="P52" s="66"/>
      <c r="Q52" s="73"/>
      <c r="R52" s="10"/>
      <c r="S52" s="10"/>
      <c r="T52" s="10"/>
      <c r="U52" s="10"/>
      <c r="V52" s="10"/>
      <c r="W52" s="10"/>
      <c r="X52" s="74"/>
      <c r="Y52" s="10"/>
      <c r="Z52" s="10"/>
      <c r="AA52" s="10"/>
      <c r="AB52" s="10"/>
      <c r="AC52" s="10"/>
    </row>
    <row r="53" spans="1:30" ht="19.95" customHeight="1" x14ac:dyDescent="0.35">
      <c r="A53" s="66"/>
      <c r="B53" s="66"/>
      <c r="C53" s="78"/>
      <c r="D53" s="78"/>
      <c r="E53" s="78"/>
      <c r="F53" s="78"/>
      <c r="G53" s="78"/>
      <c r="H53" s="78"/>
      <c r="I53" s="78"/>
      <c r="J53" s="78"/>
      <c r="K53" s="78"/>
      <c r="L53" s="78"/>
      <c r="M53" s="78"/>
      <c r="N53" s="66"/>
      <c r="O53" s="66"/>
      <c r="P53" s="66"/>
      <c r="Q53" s="73"/>
      <c r="R53" s="10"/>
      <c r="S53" s="10"/>
      <c r="T53" s="10"/>
      <c r="U53" s="10"/>
      <c r="V53" s="10"/>
      <c r="W53" s="10"/>
      <c r="X53" s="74"/>
      <c r="Y53" s="10"/>
      <c r="Z53" s="10"/>
      <c r="AA53" s="10"/>
      <c r="AB53" s="10"/>
      <c r="AC53" s="10"/>
    </row>
    <row r="54" spans="1:30" ht="50.25" customHeight="1" x14ac:dyDescent="0.45">
      <c r="A54" s="66"/>
      <c r="B54" s="66"/>
      <c r="C54" s="381"/>
      <c r="D54" s="381"/>
      <c r="E54" s="12"/>
      <c r="F54" s="88"/>
      <c r="G54" s="12"/>
      <c r="H54" s="89"/>
      <c r="I54" s="11"/>
      <c r="J54" s="12"/>
      <c r="K54" s="13"/>
      <c r="L54" s="13"/>
      <c r="M54" s="12"/>
      <c r="N54" s="13"/>
      <c r="O54" s="66"/>
      <c r="P54" s="74"/>
      <c r="Q54" s="66"/>
      <c r="R54" s="66"/>
      <c r="S54" s="73"/>
      <c r="T54" s="10"/>
      <c r="U54" s="10"/>
      <c r="V54" s="10"/>
      <c r="W54" s="10"/>
      <c r="X54" s="74"/>
      <c r="Y54" s="10"/>
      <c r="Z54" s="10"/>
      <c r="AA54" s="10"/>
      <c r="AB54" s="10"/>
      <c r="AC54" s="10"/>
      <c r="AD54" s="10"/>
    </row>
    <row r="55" spans="1:30" ht="19.95" customHeight="1" x14ac:dyDescent="0.35">
      <c r="A55" s="66"/>
      <c r="B55" s="66"/>
      <c r="C55" s="478"/>
      <c r="D55" s="478"/>
      <c r="E55" s="12"/>
      <c r="F55" s="12"/>
      <c r="G55" s="12"/>
      <c r="H55" s="12"/>
      <c r="I55" s="90"/>
      <c r="J55" s="13"/>
      <c r="K55" s="13"/>
      <c r="L55" s="13"/>
      <c r="M55" s="13"/>
      <c r="N55" s="13"/>
      <c r="O55" s="66"/>
      <c r="P55" s="74"/>
      <c r="Q55" s="66"/>
      <c r="R55" s="66"/>
      <c r="S55" s="73"/>
      <c r="T55" s="10"/>
      <c r="U55" s="10"/>
      <c r="V55" s="10"/>
      <c r="W55" s="10"/>
      <c r="X55" s="74"/>
      <c r="Y55" s="10"/>
      <c r="Z55" s="10"/>
      <c r="AA55" s="10"/>
      <c r="AB55" s="10"/>
      <c r="AC55" s="10"/>
      <c r="AD55" s="10"/>
    </row>
    <row r="56" spans="1:30" ht="19.95" customHeight="1" x14ac:dyDescent="0.35">
      <c r="A56" s="66"/>
      <c r="B56" s="66"/>
      <c r="D56" s="475" t="s">
        <v>306</v>
      </c>
      <c r="E56" s="475"/>
      <c r="F56" s="475"/>
      <c r="G56" s="373" t="s">
        <v>178</v>
      </c>
      <c r="H56" s="341"/>
      <c r="I56" s="341"/>
      <c r="J56" s="342"/>
      <c r="K56" s="13"/>
      <c r="L56" s="13"/>
      <c r="M56" s="13"/>
      <c r="N56" s="13"/>
      <c r="O56" s="66"/>
      <c r="P56" s="74"/>
      <c r="Q56" s="66"/>
      <c r="R56" s="66"/>
      <c r="S56" s="73"/>
      <c r="T56" s="10"/>
      <c r="U56" s="10"/>
      <c r="V56" s="10"/>
      <c r="W56" s="10"/>
      <c r="X56" s="74"/>
      <c r="Y56" s="10"/>
      <c r="Z56" s="10"/>
      <c r="AA56" s="10"/>
      <c r="AB56" s="10"/>
      <c r="AC56" s="10"/>
      <c r="AD56" s="10"/>
    </row>
    <row r="57" spans="1:30" ht="19.95" customHeight="1" x14ac:dyDescent="0.35">
      <c r="A57" s="66"/>
      <c r="B57" s="66"/>
      <c r="D57" s="407" t="s">
        <v>26</v>
      </c>
      <c r="E57" s="407"/>
      <c r="F57" s="407"/>
      <c r="G57" s="442"/>
      <c r="H57" s="442"/>
      <c r="I57" s="442"/>
      <c r="J57" s="442"/>
      <c r="K57" s="13"/>
      <c r="L57" s="13"/>
      <c r="M57" s="13"/>
      <c r="N57" s="13"/>
      <c r="O57" s="66"/>
      <c r="P57" s="74"/>
      <c r="Q57" s="66"/>
      <c r="R57" s="66"/>
      <c r="S57" s="73"/>
      <c r="T57" s="10"/>
      <c r="U57" s="10"/>
      <c r="V57" s="10"/>
      <c r="W57" s="10"/>
      <c r="X57" s="74"/>
      <c r="Y57" s="10"/>
      <c r="Z57" s="10"/>
      <c r="AA57" s="10"/>
      <c r="AB57" s="10"/>
      <c r="AC57" s="10"/>
      <c r="AD57" s="10"/>
    </row>
    <row r="58" spans="1:30" ht="19.95" customHeight="1" x14ac:dyDescent="0.3">
      <c r="A58" s="66"/>
      <c r="B58" s="66"/>
      <c r="C58" s="66"/>
      <c r="D58" s="407" t="s">
        <v>27</v>
      </c>
      <c r="E58" s="407"/>
      <c r="F58" s="407"/>
      <c r="G58" s="442"/>
      <c r="H58" s="442"/>
      <c r="I58" s="442"/>
      <c r="J58" s="442"/>
      <c r="K58" s="66"/>
      <c r="L58" s="66"/>
      <c r="M58" s="66"/>
      <c r="N58" s="66"/>
      <c r="O58" s="66"/>
      <c r="P58" s="66"/>
      <c r="Q58" s="73"/>
      <c r="R58" s="10"/>
      <c r="S58" s="10"/>
      <c r="T58" s="10"/>
      <c r="U58" s="10"/>
      <c r="V58" s="10"/>
      <c r="W58" s="10"/>
      <c r="X58" s="74"/>
      <c r="Y58" s="10"/>
      <c r="Z58" s="10"/>
      <c r="AA58" s="10"/>
      <c r="AB58" s="10"/>
      <c r="AC58" s="10"/>
    </row>
    <row r="59" spans="1:30" ht="19.95" customHeight="1" thickBot="1" x14ac:dyDescent="0.35">
      <c r="A59" s="66"/>
      <c r="B59" s="66"/>
      <c r="C59" s="66"/>
      <c r="D59" s="407" t="s">
        <v>28</v>
      </c>
      <c r="E59" s="407"/>
      <c r="F59" s="407"/>
      <c r="G59" s="442"/>
      <c r="H59" s="442"/>
      <c r="I59" s="442"/>
      <c r="J59" s="442"/>
      <c r="K59" s="66"/>
      <c r="L59" s="66"/>
      <c r="M59" s="66"/>
      <c r="N59" s="66"/>
      <c r="O59" s="66"/>
      <c r="P59" s="10"/>
      <c r="Q59" s="83"/>
      <c r="R59" s="84"/>
      <c r="S59" s="84"/>
      <c r="T59" s="84"/>
      <c r="U59" s="84"/>
      <c r="V59" s="84"/>
      <c r="W59" s="84"/>
      <c r="X59" s="85"/>
      <c r="Y59" s="10"/>
      <c r="Z59" s="10"/>
      <c r="AA59" s="10"/>
      <c r="AB59" s="10"/>
      <c r="AC59" s="10"/>
    </row>
    <row r="60" spans="1:30" s="10" customFormat="1" ht="19.95" customHeight="1" x14ac:dyDescent="0.3">
      <c r="A60" s="66"/>
      <c r="B60" s="66"/>
      <c r="C60" s="66"/>
      <c r="D60" s="153"/>
      <c r="E60" s="153"/>
      <c r="F60" s="153"/>
      <c r="G60" s="66"/>
      <c r="H60" s="66"/>
      <c r="I60" s="66"/>
      <c r="J60" s="66"/>
      <c r="K60" s="66"/>
      <c r="L60" s="66"/>
      <c r="M60" s="66"/>
      <c r="N60" s="66"/>
      <c r="O60" s="66"/>
      <c r="Q60" s="332" t="s">
        <v>339</v>
      </c>
      <c r="R60" s="332"/>
      <c r="S60" s="332"/>
      <c r="T60" s="332"/>
      <c r="U60" s="332"/>
      <c r="V60" s="332"/>
      <c r="W60" s="332"/>
      <c r="X60" s="332"/>
    </row>
    <row r="61" spans="1:30" s="10" customFormat="1" ht="19.95" customHeight="1" x14ac:dyDescent="0.3">
      <c r="A61" s="66"/>
      <c r="B61" s="66"/>
      <c r="C61" s="66"/>
      <c r="D61" s="153"/>
      <c r="E61" s="153"/>
      <c r="F61" s="153"/>
      <c r="G61" s="66"/>
      <c r="H61" s="66"/>
      <c r="I61" s="66"/>
      <c r="J61" s="66"/>
      <c r="K61" s="66"/>
      <c r="L61" s="66"/>
      <c r="M61" s="66"/>
      <c r="N61" s="66"/>
      <c r="O61" s="66"/>
    </row>
    <row r="62" spans="1:30" ht="19.95" customHeight="1" x14ac:dyDescent="0.35">
      <c r="A62" s="66"/>
      <c r="B62" s="68" t="s">
        <v>371</v>
      </c>
      <c r="C62" s="66"/>
      <c r="D62" s="66"/>
      <c r="E62" s="66"/>
      <c r="F62" s="66"/>
      <c r="G62" s="66"/>
      <c r="H62" s="66"/>
      <c r="I62" s="66"/>
      <c r="J62" s="66"/>
      <c r="K62" s="66"/>
      <c r="L62" s="66"/>
      <c r="M62" s="66"/>
      <c r="N62" s="66"/>
      <c r="O62" s="66"/>
      <c r="P62" s="10"/>
      <c r="Q62" s="489" t="s">
        <v>352</v>
      </c>
      <c r="R62" s="489"/>
      <c r="S62" s="489"/>
      <c r="T62" s="489"/>
      <c r="U62" s="489"/>
      <c r="V62" s="489"/>
      <c r="W62" s="489"/>
      <c r="X62" s="489"/>
      <c r="Y62" s="10"/>
      <c r="Z62" s="10"/>
      <c r="AA62" s="10"/>
      <c r="AB62" s="10"/>
      <c r="AC62" s="10"/>
    </row>
    <row r="63" spans="1:30" ht="19.95" customHeight="1" x14ac:dyDescent="0.3">
      <c r="A63" s="66"/>
      <c r="B63" s="66"/>
      <c r="C63" s="66"/>
      <c r="D63" s="66"/>
      <c r="E63" s="66"/>
      <c r="F63" s="66"/>
      <c r="G63" s="66"/>
      <c r="H63" s="66"/>
      <c r="I63" s="66"/>
      <c r="J63" s="66"/>
      <c r="K63" s="66"/>
      <c r="L63" s="66"/>
      <c r="M63" s="66"/>
      <c r="N63" s="66"/>
      <c r="O63" s="66"/>
      <c r="P63" s="10"/>
      <c r="Q63" s="10"/>
      <c r="R63" s="10"/>
      <c r="S63" s="10"/>
      <c r="T63" s="10"/>
      <c r="U63" s="10"/>
      <c r="V63" s="10"/>
      <c r="W63" s="10"/>
      <c r="X63" s="10"/>
      <c r="Y63" s="10"/>
      <c r="Z63" s="10"/>
      <c r="AA63" s="10"/>
      <c r="AB63" s="10"/>
      <c r="AC63" s="10"/>
    </row>
    <row r="64" spans="1:30" ht="19.95" customHeight="1" x14ac:dyDescent="0.3">
      <c r="A64" s="66"/>
      <c r="B64" s="7"/>
      <c r="C64" s="8"/>
      <c r="D64" s="8"/>
      <c r="E64" s="8"/>
      <c r="F64" s="8"/>
      <c r="G64" s="8"/>
      <c r="H64" s="8"/>
      <c r="I64" s="8"/>
      <c r="J64" s="8"/>
      <c r="K64" s="8"/>
      <c r="L64" s="8"/>
      <c r="M64" s="66"/>
      <c r="N64" s="66"/>
      <c r="O64" s="66"/>
      <c r="P64" s="66"/>
      <c r="Q64" s="10"/>
      <c r="R64" s="10"/>
      <c r="S64" s="10"/>
      <c r="T64" s="10"/>
      <c r="U64" s="10"/>
      <c r="V64" s="10"/>
      <c r="W64" s="10"/>
      <c r="X64" s="10"/>
      <c r="Y64" s="10"/>
      <c r="Z64" s="10"/>
      <c r="AA64" s="10"/>
      <c r="AB64" s="10"/>
      <c r="AC64" s="10"/>
    </row>
    <row r="65" spans="1:29" ht="19.95" customHeight="1" x14ac:dyDescent="0.3">
      <c r="A65" s="66"/>
      <c r="B65" s="7"/>
      <c r="C65" s="8"/>
      <c r="D65" s="8"/>
      <c r="E65" s="8"/>
      <c r="F65" s="8"/>
      <c r="G65" s="8"/>
      <c r="H65" s="8"/>
      <c r="I65" s="8"/>
      <c r="J65" s="8"/>
      <c r="K65" s="8"/>
      <c r="L65" s="8"/>
      <c r="M65" s="66"/>
      <c r="N65" s="66"/>
      <c r="O65" s="66"/>
      <c r="P65" s="66"/>
      <c r="Q65" s="10"/>
      <c r="R65" s="10"/>
      <c r="S65" s="10"/>
      <c r="T65" s="10"/>
      <c r="U65" s="10"/>
      <c r="V65" s="10"/>
      <c r="W65" s="10"/>
      <c r="X65" s="10"/>
      <c r="Y65" s="10"/>
      <c r="Z65" s="10"/>
      <c r="AA65" s="10"/>
      <c r="AB65" s="10"/>
      <c r="AC65" s="10"/>
    </row>
    <row r="66" spans="1:29" ht="19.95" customHeight="1" x14ac:dyDescent="0.3">
      <c r="A66" s="66"/>
      <c r="B66" s="7"/>
      <c r="C66" s="8"/>
      <c r="D66" s="8"/>
      <c r="E66" s="8"/>
      <c r="F66" s="8"/>
      <c r="G66" s="8"/>
      <c r="H66" s="8"/>
      <c r="I66" s="8"/>
      <c r="J66" s="8"/>
      <c r="K66" s="8"/>
      <c r="L66" s="8"/>
      <c r="M66" s="66"/>
      <c r="N66" s="66"/>
      <c r="O66" s="66"/>
      <c r="P66" s="66"/>
      <c r="Q66" s="10"/>
      <c r="R66" s="10"/>
      <c r="S66" s="10"/>
      <c r="T66" s="10"/>
      <c r="U66" s="10"/>
      <c r="V66" s="10"/>
      <c r="W66" s="10"/>
      <c r="X66" s="10"/>
      <c r="Y66" s="10"/>
      <c r="Z66" s="10"/>
      <c r="AA66" s="10"/>
      <c r="AB66" s="10"/>
      <c r="AC66" s="10"/>
    </row>
    <row r="67" spans="1:29" ht="19.95" customHeight="1" x14ac:dyDescent="0.3">
      <c r="A67" s="66"/>
      <c r="B67" s="7"/>
      <c r="C67" s="8"/>
      <c r="D67" s="25"/>
      <c r="E67" s="25"/>
      <c r="F67" s="25"/>
      <c r="G67" s="25"/>
      <c r="H67" s="25"/>
      <c r="I67" s="25"/>
      <c r="J67" s="25"/>
      <c r="K67" s="25"/>
      <c r="L67" s="25"/>
      <c r="M67" s="25"/>
      <c r="N67" s="25"/>
      <c r="O67" s="66"/>
      <c r="P67" s="66"/>
      <c r="Q67" s="356"/>
      <c r="R67" s="356"/>
      <c r="S67" s="356"/>
      <c r="T67" s="356"/>
      <c r="U67" s="356"/>
      <c r="V67" s="356"/>
      <c r="W67" s="356"/>
      <c r="X67" s="356"/>
      <c r="Y67" s="10"/>
      <c r="Z67" s="10"/>
      <c r="AA67" s="10"/>
      <c r="AB67" s="10"/>
      <c r="AC67" s="10"/>
    </row>
    <row r="68" spans="1:29" ht="19.95" customHeight="1" x14ac:dyDescent="0.3">
      <c r="A68" s="66"/>
      <c r="B68" s="7"/>
      <c r="C68" s="8"/>
      <c r="D68" s="25"/>
      <c r="E68" s="25"/>
      <c r="F68" s="25"/>
      <c r="G68" s="25"/>
      <c r="H68" s="25"/>
      <c r="I68" s="25"/>
      <c r="J68" s="25"/>
      <c r="K68" s="25"/>
      <c r="L68" s="25"/>
      <c r="M68" s="25"/>
      <c r="N68" s="25"/>
      <c r="O68" s="66"/>
      <c r="P68" s="66"/>
      <c r="Q68" s="480"/>
      <c r="R68" s="480"/>
      <c r="S68" s="49"/>
      <c r="T68" s="480"/>
      <c r="U68" s="480"/>
      <c r="V68" s="480"/>
      <c r="W68" s="480"/>
      <c r="X68" s="480"/>
      <c r="Y68" s="10"/>
      <c r="Z68" s="10"/>
      <c r="AA68" s="10"/>
      <c r="AB68" s="10"/>
      <c r="AC68" s="10"/>
    </row>
    <row r="69" spans="1:29" ht="19.95" customHeight="1" x14ac:dyDescent="0.3">
      <c r="A69" s="66"/>
      <c r="B69" s="7"/>
      <c r="C69" s="8"/>
      <c r="D69" s="8"/>
      <c r="E69" s="8"/>
      <c r="F69" s="8"/>
      <c r="G69" s="8"/>
      <c r="H69" s="8"/>
      <c r="I69" s="8"/>
      <c r="J69" s="8"/>
      <c r="K69" s="8"/>
      <c r="L69" s="8"/>
      <c r="M69" s="66"/>
      <c r="N69" s="66"/>
      <c r="O69" s="66"/>
      <c r="P69" s="66"/>
      <c r="Q69" s="344"/>
      <c r="R69" s="480"/>
      <c r="S69" s="20"/>
      <c r="T69" s="344"/>
      <c r="U69" s="344"/>
      <c r="V69" s="344"/>
      <c r="W69" s="344"/>
      <c r="X69" s="344"/>
      <c r="Y69" s="10"/>
      <c r="Z69" s="10"/>
      <c r="AA69" s="10"/>
      <c r="AB69" s="10"/>
      <c r="AC69" s="10"/>
    </row>
    <row r="70" spans="1:29" ht="19.95" customHeight="1" x14ac:dyDescent="0.3">
      <c r="A70" s="66"/>
      <c r="B70" s="7"/>
      <c r="C70" s="8"/>
      <c r="D70" s="8"/>
      <c r="E70" s="8"/>
      <c r="F70" s="8"/>
      <c r="G70" s="8"/>
      <c r="H70" s="8"/>
      <c r="I70" s="8"/>
      <c r="J70" s="8"/>
      <c r="K70" s="8"/>
      <c r="L70" s="8"/>
      <c r="M70" s="66"/>
      <c r="N70" s="66"/>
      <c r="O70" s="66"/>
      <c r="P70" s="66"/>
      <c r="Q70" s="344"/>
      <c r="R70" s="480"/>
      <c r="S70" s="20"/>
      <c r="T70" s="344"/>
      <c r="U70" s="344"/>
      <c r="V70" s="344"/>
      <c r="W70" s="344"/>
      <c r="X70" s="344"/>
      <c r="Y70" s="10"/>
      <c r="Z70" s="10"/>
      <c r="AA70" s="10"/>
      <c r="AB70" s="10"/>
      <c r="AC70" s="10"/>
    </row>
    <row r="71" spans="1:29" ht="19.95" customHeight="1" x14ac:dyDescent="0.3">
      <c r="A71" s="66"/>
      <c r="B71" s="7"/>
      <c r="C71" s="8"/>
      <c r="D71" s="8"/>
      <c r="E71" s="8"/>
      <c r="F71" s="8"/>
      <c r="G71" s="8"/>
      <c r="H71" s="8"/>
      <c r="I71" s="8"/>
      <c r="J71" s="8"/>
      <c r="K71" s="8"/>
      <c r="L71" s="8"/>
      <c r="M71" s="66"/>
      <c r="N71" s="66"/>
      <c r="O71" s="66"/>
      <c r="P71" s="66"/>
      <c r="Q71" s="344"/>
      <c r="R71" s="480"/>
      <c r="S71" s="20"/>
      <c r="T71" s="344"/>
      <c r="U71" s="344"/>
      <c r="V71" s="344"/>
      <c r="W71" s="344"/>
      <c r="X71" s="344"/>
      <c r="Y71" s="10"/>
      <c r="Z71" s="10"/>
      <c r="AA71" s="10"/>
      <c r="AB71" s="10"/>
      <c r="AC71" s="10"/>
    </row>
    <row r="72" spans="1:29" ht="19.95" customHeight="1" x14ac:dyDescent="0.3">
      <c r="A72" s="66"/>
      <c r="B72" s="7"/>
      <c r="C72" s="8"/>
      <c r="D72" s="8"/>
      <c r="E72" s="8"/>
      <c r="F72" s="8"/>
      <c r="G72" s="8"/>
      <c r="H72" s="8"/>
      <c r="I72" s="8"/>
      <c r="J72" s="8"/>
      <c r="K72" s="8"/>
      <c r="L72" s="8"/>
      <c r="M72" s="66"/>
      <c r="N72" s="66"/>
      <c r="O72" s="66"/>
      <c r="P72" s="66"/>
      <c r="Q72" s="339"/>
      <c r="R72" s="339"/>
      <c r="S72" s="339"/>
      <c r="T72" s="339"/>
      <c r="U72" s="339"/>
      <c r="V72" s="339"/>
      <c r="W72" s="339"/>
      <c r="X72" s="339"/>
      <c r="Y72" s="10"/>
      <c r="Z72" s="10"/>
      <c r="AA72" s="10"/>
      <c r="AB72" s="10"/>
      <c r="AC72" s="10"/>
    </row>
    <row r="73" spans="1:29" ht="19.95" customHeight="1" x14ac:dyDescent="0.3">
      <c r="A73" s="66"/>
      <c r="B73" s="7"/>
      <c r="C73" s="8"/>
      <c r="D73" s="8"/>
      <c r="E73" s="8"/>
      <c r="F73" s="8"/>
      <c r="G73" s="8"/>
      <c r="H73" s="8"/>
      <c r="I73" s="8"/>
      <c r="J73" s="8"/>
      <c r="K73" s="8"/>
      <c r="L73" s="8"/>
      <c r="M73" s="66"/>
      <c r="N73" s="66"/>
      <c r="O73" s="66"/>
      <c r="P73" s="66"/>
      <c r="Q73" s="339"/>
      <c r="R73" s="339"/>
      <c r="S73" s="339"/>
      <c r="T73" s="339"/>
      <c r="U73" s="339"/>
      <c r="V73" s="339"/>
      <c r="W73" s="339"/>
      <c r="X73" s="339"/>
      <c r="Y73" s="10"/>
      <c r="Z73" s="10"/>
      <c r="AA73" s="10"/>
      <c r="AB73" s="10"/>
      <c r="AC73" s="10"/>
    </row>
    <row r="74" spans="1:29" ht="19.95" customHeight="1" x14ac:dyDescent="0.3">
      <c r="A74" s="66"/>
      <c r="B74" s="7"/>
      <c r="C74" s="8"/>
      <c r="D74" s="8"/>
      <c r="E74" s="8"/>
      <c r="F74" s="8"/>
      <c r="G74" s="8"/>
      <c r="H74" s="8"/>
      <c r="I74" s="8"/>
      <c r="J74" s="8"/>
      <c r="K74" s="8"/>
      <c r="L74" s="8"/>
      <c r="M74" s="66"/>
      <c r="N74" s="66"/>
      <c r="O74" s="66"/>
      <c r="P74" s="66"/>
      <c r="Q74" s="10"/>
      <c r="R74" s="10"/>
      <c r="S74" s="10"/>
      <c r="T74" s="10"/>
      <c r="U74" s="10"/>
      <c r="V74" s="10"/>
      <c r="W74" s="10"/>
      <c r="X74" s="10"/>
      <c r="Y74" s="10"/>
      <c r="Z74" s="10"/>
      <c r="AA74" s="10"/>
      <c r="AB74" s="10"/>
      <c r="AC74" s="10"/>
    </row>
    <row r="75" spans="1:29" ht="19.95" customHeight="1" x14ac:dyDescent="0.3">
      <c r="A75" s="66"/>
      <c r="B75" s="7"/>
      <c r="D75" s="475" t="s">
        <v>306</v>
      </c>
      <c r="E75" s="475"/>
      <c r="F75" s="475"/>
      <c r="G75" s="334" t="s">
        <v>180</v>
      </c>
      <c r="H75" s="334"/>
      <c r="I75" s="334" t="s">
        <v>179</v>
      </c>
      <c r="J75" s="334"/>
      <c r="K75" s="8"/>
      <c r="M75" s="20"/>
      <c r="N75" s="20"/>
      <c r="O75" s="20"/>
      <c r="P75" s="66"/>
      <c r="Q75" s="10"/>
      <c r="R75" s="10"/>
      <c r="S75" s="10"/>
      <c r="T75" s="10"/>
      <c r="U75" s="10"/>
      <c r="V75" s="10"/>
      <c r="W75" s="10"/>
      <c r="X75" s="10"/>
      <c r="Y75" s="10"/>
      <c r="Z75" s="10"/>
      <c r="AA75" s="10"/>
      <c r="AB75" s="10"/>
      <c r="AC75" s="10"/>
    </row>
    <row r="76" spans="1:29" ht="19.95" customHeight="1" x14ac:dyDescent="0.3">
      <c r="A76" s="66"/>
      <c r="D76" s="407" t="s">
        <v>26</v>
      </c>
      <c r="E76" s="407"/>
      <c r="F76" s="407"/>
      <c r="G76" s="468" t="str">
        <f>IF(G57="1 Very high erodibility", 0.002,IF(G57 = "2 High erodibility", 0.004,IF(G57="3 Medium erodibility", 0.027,IF(G57="4 Low erodibility", 0.19,IF(G57 = "5 Very low erodibility", 1.2,IF(G57= "6 Nonerosive", 10,IF(G57= "", "")))))))</f>
        <v/>
      </c>
      <c r="H76" s="468"/>
      <c r="I76" s="468" t="str">
        <f>IF(G57="1 Very high erodibility",0.3,IF(G57="2 High erodibility",0.6,IF(G57="3 Medium erodibility",1.6,IF(G57="4 Low erodibility",4.4,IF(G57="5 Very low erodibility",11,IF(G57="6 Nonerosive",32,IF(G57="","")))))))</f>
        <v/>
      </c>
      <c r="J76" s="468"/>
      <c r="K76" s="8"/>
      <c r="M76" s="61"/>
      <c r="N76" s="61"/>
      <c r="O76" s="61"/>
      <c r="P76" s="66"/>
      <c r="Q76" s="10"/>
      <c r="R76" s="10"/>
      <c r="S76" s="10"/>
      <c r="T76" s="10"/>
      <c r="U76" s="10"/>
      <c r="V76" s="10"/>
      <c r="W76" s="10"/>
      <c r="X76" s="10"/>
      <c r="Y76" s="10"/>
      <c r="Z76" s="10"/>
      <c r="AA76" s="10"/>
      <c r="AB76" s="10"/>
      <c r="AC76" s="10"/>
    </row>
    <row r="77" spans="1:29" ht="19.95" customHeight="1" x14ac:dyDescent="0.3">
      <c r="A77" s="66"/>
      <c r="B77" s="10"/>
      <c r="C77" s="20"/>
      <c r="D77" s="407" t="s">
        <v>27</v>
      </c>
      <c r="E77" s="407"/>
      <c r="F77" s="407"/>
      <c r="G77" s="468" t="str">
        <f>IF(G58="1 Very high erodibility", 0.002,IF(G58 = "2 High erodibility", 0.004,IF(G58="3 Medium erodibility", 0.027,IF(G58="4 Low erodibility", 0.19,IF(G58 = "5 Very low erodibility", 1.2,IF(G58= "6 Nonerosive", 10,IF(G58= "", "")))))))</f>
        <v/>
      </c>
      <c r="H77" s="468"/>
      <c r="I77" s="468" t="str">
        <f>IF(G58="1 Very high erodibility",0.3,IF(G58="2 High erodibility",0.6,IF(G58="3 Medium erodibility",1.6,IF(G58="4 Low erodibility",4.4,IF(G58="5 Very low erodibility",11,IF(G58="6 Nonerosive",32,IF(G58="","")))))))</f>
        <v/>
      </c>
      <c r="J77" s="468"/>
      <c r="K77" s="20"/>
      <c r="L77" s="8"/>
      <c r="M77" s="66"/>
      <c r="N77" s="66"/>
      <c r="O77" s="66"/>
      <c r="P77" s="66"/>
      <c r="Q77" s="10"/>
      <c r="R77" s="10"/>
      <c r="S77" s="10"/>
      <c r="T77" s="10"/>
      <c r="U77" s="10"/>
      <c r="V77" s="10"/>
      <c r="W77" s="10"/>
      <c r="X77" s="10"/>
      <c r="Y77" s="10"/>
      <c r="Z77" s="10"/>
      <c r="AA77" s="10"/>
      <c r="AB77" s="10"/>
      <c r="AC77" s="10"/>
    </row>
    <row r="78" spans="1:29" ht="19.95" customHeight="1" x14ac:dyDescent="0.3">
      <c r="A78" s="66"/>
      <c r="B78" s="7"/>
      <c r="C78" s="8"/>
      <c r="D78" s="407" t="s">
        <v>28</v>
      </c>
      <c r="E78" s="407"/>
      <c r="F78" s="407"/>
      <c r="G78" s="468" t="str">
        <f>IF(G59="1 Very high erodibility", 0.002,IF(G59 = "2 High erodibility", 0.004,IF(G59="3 Medium erodibility", 0.027,IF(G59="4 Low erodibility", 0.19,IF(G59 = "5 Very low erodibility", 1.2,IF(G59= "6 Nonerosive", 10,IF(G59= "", "")))))))</f>
        <v/>
      </c>
      <c r="H78" s="468"/>
      <c r="I78" s="468" t="str">
        <f>IF(G59="1 Very high erodibility",0.3,IF(G59="2 High erodibility",0.6,IF(G59="3 Medium erodibility",1.6,IF(G59="4 Low erodibility",4.4,IF(G59="5 Very low erodibility",11,IF(G59="6 Nonerosive",32,IF(G59="","")))))))</f>
        <v/>
      </c>
      <c r="J78" s="468"/>
      <c r="K78" s="8"/>
      <c r="L78" s="8"/>
      <c r="M78" s="66"/>
      <c r="N78" s="66"/>
      <c r="O78" s="66"/>
      <c r="P78" s="66"/>
      <c r="Q78" s="441" t="s">
        <v>347</v>
      </c>
      <c r="R78" s="328"/>
      <c r="S78" s="328"/>
      <c r="T78" s="328"/>
      <c r="U78" s="328"/>
      <c r="V78" s="328"/>
      <c r="W78" s="328"/>
      <c r="X78" s="328"/>
      <c r="Y78" s="328"/>
      <c r="Z78" s="10"/>
      <c r="AA78" s="10"/>
      <c r="AB78" s="10"/>
      <c r="AC78" s="10"/>
    </row>
    <row r="79" spans="1:29" s="10" customFormat="1" ht="19.95" customHeight="1" x14ac:dyDescent="0.3">
      <c r="A79" s="66"/>
      <c r="B79" s="7"/>
      <c r="C79" s="8"/>
      <c r="D79" s="153"/>
      <c r="E79" s="153"/>
      <c r="F79" s="153"/>
      <c r="G79" s="8"/>
      <c r="H79" s="8"/>
      <c r="I79" s="8"/>
      <c r="J79" s="8"/>
      <c r="K79" s="8"/>
      <c r="L79" s="8"/>
      <c r="M79" s="66"/>
      <c r="N79" s="66"/>
      <c r="O79" s="66"/>
      <c r="P79" s="66"/>
      <c r="Q79" s="328"/>
      <c r="R79" s="328"/>
      <c r="S79" s="328"/>
      <c r="T79" s="328"/>
      <c r="U79" s="328"/>
      <c r="V79" s="328"/>
      <c r="W79" s="328"/>
      <c r="X79" s="328"/>
      <c r="Y79" s="328"/>
    </row>
    <row r="80" spans="1:29" ht="19.95" customHeight="1" x14ac:dyDescent="0.35">
      <c r="A80" s="66"/>
      <c r="B80" s="68" t="s">
        <v>372</v>
      </c>
      <c r="C80" s="8"/>
      <c r="D80" s="6"/>
      <c r="E80" s="6"/>
      <c r="F80" s="61"/>
      <c r="G80" s="61"/>
      <c r="H80" s="20"/>
      <c r="I80" s="20"/>
      <c r="J80" s="20"/>
      <c r="K80" s="8"/>
      <c r="L80" s="8"/>
      <c r="M80" s="66"/>
      <c r="N80" s="66"/>
      <c r="O80" s="66"/>
      <c r="P80" s="66"/>
      <c r="Q80" s="10"/>
      <c r="R80" s="10"/>
      <c r="S80" s="10"/>
      <c r="T80" s="10"/>
      <c r="U80" s="10"/>
      <c r="V80" s="10"/>
      <c r="W80" s="10"/>
      <c r="X80" s="10"/>
      <c r="Y80" s="10"/>
      <c r="Z80" s="10"/>
      <c r="AA80" s="10"/>
      <c r="AB80" s="10"/>
      <c r="AC80" s="10"/>
    </row>
    <row r="81" spans="1:29" ht="19.95" customHeight="1" x14ac:dyDescent="0.3">
      <c r="A81" s="66"/>
      <c r="B81" s="7"/>
      <c r="C81" s="8"/>
      <c r="D81" s="478"/>
      <c r="E81" s="478"/>
      <c r="F81" s="91"/>
      <c r="G81" s="92"/>
      <c r="H81" s="20"/>
      <c r="I81" s="91"/>
      <c r="J81" s="20"/>
      <c r="K81" s="8"/>
      <c r="L81" s="8"/>
      <c r="M81" s="66"/>
      <c r="N81" s="66"/>
      <c r="O81" s="66"/>
      <c r="P81" s="66"/>
      <c r="Q81" s="10"/>
      <c r="R81" s="10"/>
      <c r="S81" s="10"/>
      <c r="T81" s="10"/>
      <c r="U81" s="10"/>
      <c r="V81" s="10"/>
      <c r="W81" s="10"/>
      <c r="X81" s="10"/>
      <c r="Y81" s="10"/>
      <c r="Z81" s="10"/>
      <c r="AA81" s="10"/>
      <c r="AB81" s="10"/>
      <c r="AC81" s="10"/>
    </row>
    <row r="82" spans="1:29" ht="19.95" customHeight="1" x14ac:dyDescent="0.3">
      <c r="A82" s="66"/>
      <c r="B82" s="7"/>
      <c r="C82" s="8"/>
      <c r="D82" s="478"/>
      <c r="E82" s="478"/>
      <c r="F82" s="91"/>
      <c r="G82" s="92"/>
      <c r="I82" s="20" t="s">
        <v>252</v>
      </c>
      <c r="J82" s="20"/>
      <c r="K82" s="8"/>
      <c r="L82" s="8"/>
      <c r="M82" s="66"/>
      <c r="N82" s="66"/>
      <c r="O82" s="66"/>
      <c r="P82" s="66"/>
      <c r="Q82" s="10"/>
      <c r="R82" s="10"/>
      <c r="S82" s="10"/>
      <c r="T82" s="10"/>
      <c r="U82" s="10"/>
      <c r="V82" s="10"/>
      <c r="W82" s="10"/>
      <c r="X82" s="10"/>
      <c r="Y82" s="10"/>
      <c r="Z82" s="10"/>
      <c r="AA82" s="10"/>
      <c r="AB82" s="10"/>
      <c r="AC82" s="10"/>
    </row>
    <row r="83" spans="1:29" ht="19.95" customHeight="1" x14ac:dyDescent="0.3">
      <c r="A83" s="66"/>
      <c r="B83" s="7"/>
      <c r="C83" s="8"/>
      <c r="D83" s="478"/>
      <c r="E83" s="478"/>
      <c r="F83" s="91"/>
      <c r="G83" s="92"/>
      <c r="H83" s="20"/>
      <c r="I83" s="91"/>
      <c r="J83" s="20"/>
      <c r="K83" s="8"/>
      <c r="L83" s="8"/>
      <c r="M83" s="66"/>
      <c r="N83" s="66"/>
      <c r="O83" s="66"/>
      <c r="P83" s="66"/>
      <c r="Q83" s="10"/>
      <c r="R83" s="10"/>
      <c r="S83" s="10"/>
      <c r="T83" s="10"/>
      <c r="U83" s="10"/>
      <c r="V83" s="10"/>
      <c r="W83" s="10"/>
      <c r="X83" s="10"/>
      <c r="Y83" s="10"/>
      <c r="Z83" s="10"/>
      <c r="AA83" s="10"/>
      <c r="AB83" s="10"/>
      <c r="AC83" s="10"/>
    </row>
    <row r="84" spans="1:29" ht="19.95" customHeight="1" x14ac:dyDescent="0.3">
      <c r="A84" s="66"/>
      <c r="B84" s="7" t="s">
        <v>181</v>
      </c>
      <c r="C84" s="8" t="s">
        <v>105</v>
      </c>
      <c r="D84" s="409" t="s">
        <v>183</v>
      </c>
      <c r="E84" s="409"/>
      <c r="F84" s="409"/>
      <c r="G84" s="409"/>
      <c r="H84" s="409"/>
      <c r="I84" s="409"/>
      <c r="J84" s="409"/>
      <c r="K84" s="409"/>
      <c r="L84" s="25"/>
      <c r="M84" s="66"/>
      <c r="N84" s="66"/>
      <c r="O84" s="66"/>
      <c r="P84" s="10"/>
      <c r="Q84" s="10"/>
      <c r="R84" s="10"/>
      <c r="S84" s="10"/>
      <c r="T84" s="10"/>
      <c r="U84" s="10"/>
      <c r="V84" s="10"/>
      <c r="W84" s="10"/>
      <c r="X84" s="10"/>
      <c r="Y84" s="10"/>
      <c r="Z84" s="10"/>
      <c r="AA84" s="10"/>
      <c r="AB84" s="10"/>
    </row>
    <row r="85" spans="1:29" ht="19.95" customHeight="1" x14ac:dyDescent="0.3">
      <c r="A85" s="66"/>
      <c r="B85" s="7" t="s">
        <v>182</v>
      </c>
      <c r="C85" s="8" t="s">
        <v>105</v>
      </c>
      <c r="D85" s="409" t="s">
        <v>184</v>
      </c>
      <c r="E85" s="409"/>
      <c r="F85" s="409"/>
      <c r="G85" s="409"/>
      <c r="H85" s="409"/>
      <c r="I85" s="409"/>
      <c r="J85" s="409"/>
      <c r="K85" s="409"/>
      <c r="L85" s="25"/>
      <c r="N85" s="66"/>
      <c r="O85" s="66"/>
      <c r="P85" s="10"/>
      <c r="Q85" s="10"/>
      <c r="R85" s="10"/>
      <c r="S85" s="10"/>
      <c r="T85" s="10"/>
      <c r="U85" s="10"/>
      <c r="V85" s="10"/>
      <c r="W85" s="10"/>
      <c r="X85" s="10"/>
      <c r="Y85" s="10"/>
      <c r="Z85" s="10"/>
      <c r="AA85" s="10"/>
      <c r="AB85" s="10"/>
    </row>
    <row r="86" spans="1:29" ht="19.95" customHeight="1" x14ac:dyDescent="0.3">
      <c r="A86" s="66"/>
      <c r="B86" s="7" t="s">
        <v>185</v>
      </c>
      <c r="C86" s="8" t="s">
        <v>105</v>
      </c>
      <c r="D86" s="409" t="s">
        <v>186</v>
      </c>
      <c r="E86" s="409"/>
      <c r="F86" s="409"/>
      <c r="G86" s="409"/>
      <c r="H86" s="409"/>
      <c r="I86" s="409"/>
      <c r="J86" s="409"/>
      <c r="K86" s="409"/>
      <c r="L86" s="8"/>
      <c r="M86" s="66"/>
      <c r="N86" s="66"/>
      <c r="O86" s="66"/>
      <c r="P86" s="10"/>
      <c r="Q86" s="10"/>
      <c r="R86" s="10"/>
      <c r="S86" s="10"/>
      <c r="T86" s="10"/>
      <c r="U86" s="10"/>
      <c r="V86" s="10"/>
      <c r="W86" s="10"/>
      <c r="X86" s="10"/>
      <c r="Y86" s="10"/>
      <c r="Z86" s="10"/>
      <c r="AA86" s="10"/>
      <c r="AB86" s="10"/>
    </row>
    <row r="87" spans="1:29" ht="19.95" customHeight="1" x14ac:dyDescent="0.3">
      <c r="A87" s="66"/>
      <c r="B87" s="93" t="s">
        <v>187</v>
      </c>
      <c r="C87" s="8" t="s">
        <v>105</v>
      </c>
      <c r="D87" s="94" t="s">
        <v>193</v>
      </c>
      <c r="E87" s="94"/>
      <c r="F87" s="95"/>
      <c r="G87" s="95"/>
      <c r="H87" s="96"/>
      <c r="I87" s="96"/>
      <c r="J87" s="97"/>
      <c r="K87" s="97"/>
      <c r="L87" s="8"/>
      <c r="M87" s="66"/>
      <c r="N87" s="66"/>
      <c r="O87" s="66"/>
      <c r="P87" s="66"/>
      <c r="Q87" s="10"/>
      <c r="R87" s="10"/>
      <c r="S87" s="10"/>
      <c r="T87" s="10"/>
      <c r="U87" s="10"/>
      <c r="V87" s="10"/>
      <c r="W87" s="10"/>
      <c r="X87" s="10"/>
      <c r="Y87" s="10"/>
      <c r="Z87" s="10"/>
      <c r="AA87" s="10"/>
      <c r="AB87" s="10"/>
      <c r="AC87" s="10"/>
    </row>
    <row r="88" spans="1:29" ht="19.95" customHeight="1" x14ac:dyDescent="0.3">
      <c r="A88" s="66"/>
      <c r="B88" s="7" t="s">
        <v>188</v>
      </c>
      <c r="C88" s="8" t="s">
        <v>105</v>
      </c>
      <c r="D88" s="26" t="s">
        <v>189</v>
      </c>
      <c r="E88" s="26"/>
      <c r="F88" s="26"/>
      <c r="G88" s="26"/>
      <c r="H88" s="26"/>
      <c r="I88" s="26"/>
      <c r="J88" s="26"/>
      <c r="K88" s="26"/>
      <c r="L88" s="8"/>
      <c r="M88" s="66"/>
      <c r="N88" s="66"/>
      <c r="O88" s="66"/>
      <c r="P88" s="66"/>
      <c r="Q88" s="10"/>
      <c r="R88" s="10"/>
      <c r="S88" s="10"/>
      <c r="T88" s="10"/>
      <c r="U88" s="10"/>
      <c r="V88" s="10"/>
      <c r="W88" s="10"/>
      <c r="X88" s="10"/>
      <c r="Y88" s="10"/>
      <c r="Z88" s="10"/>
      <c r="AA88" s="10"/>
      <c r="AB88" s="10"/>
      <c r="AC88" s="10"/>
    </row>
    <row r="89" spans="1:29" ht="19.95" customHeight="1" x14ac:dyDescent="0.3">
      <c r="A89" s="66"/>
      <c r="B89" s="63" t="s">
        <v>21</v>
      </c>
      <c r="C89" s="8" t="s">
        <v>105</v>
      </c>
      <c r="D89" s="339" t="s">
        <v>359</v>
      </c>
      <c r="E89" s="339"/>
      <c r="F89" s="339"/>
      <c r="G89" s="339"/>
      <c r="H89" s="339"/>
      <c r="I89" s="339"/>
      <c r="J89" s="26"/>
      <c r="K89" s="26"/>
      <c r="L89" s="66"/>
      <c r="M89" s="66"/>
      <c r="N89" s="66"/>
      <c r="O89" s="66"/>
      <c r="P89" s="66"/>
      <c r="Q89" s="10"/>
      <c r="R89" s="10"/>
      <c r="S89" s="10"/>
      <c r="T89" s="10"/>
      <c r="U89" s="10"/>
      <c r="V89" s="10"/>
      <c r="W89" s="10"/>
      <c r="X89" s="10"/>
      <c r="Y89" s="10"/>
      <c r="Z89" s="10"/>
      <c r="AA89" s="10"/>
      <c r="AB89" s="10"/>
      <c r="AC89" s="10"/>
    </row>
    <row r="90" spans="1:29" ht="19.95" customHeight="1" x14ac:dyDescent="0.45">
      <c r="A90" s="66"/>
      <c r="B90" s="185" t="s">
        <v>383</v>
      </c>
      <c r="C90" s="8" t="s">
        <v>105</v>
      </c>
      <c r="D90" s="94" t="s">
        <v>380</v>
      </c>
      <c r="E90" s="94"/>
      <c r="F90" s="94"/>
      <c r="G90" s="94"/>
      <c r="H90" s="94"/>
      <c r="I90" s="94"/>
      <c r="J90" s="94"/>
      <c r="K90" s="26"/>
      <c r="L90" s="66"/>
      <c r="M90" s="66"/>
      <c r="N90" s="66"/>
      <c r="O90" s="66"/>
      <c r="P90" s="66"/>
      <c r="Q90" s="10"/>
      <c r="R90" s="10"/>
      <c r="S90" s="10"/>
      <c r="T90" s="10"/>
      <c r="U90" s="10"/>
      <c r="V90" s="10"/>
      <c r="W90" s="10"/>
      <c r="X90" s="10"/>
      <c r="Y90" s="10"/>
      <c r="Z90" s="10"/>
      <c r="AA90" s="10"/>
      <c r="AB90" s="10"/>
      <c r="AC90" s="10"/>
    </row>
    <row r="91" spans="1:29" ht="19.95" customHeight="1" x14ac:dyDescent="0.3">
      <c r="A91" s="66"/>
      <c r="B91" s="7" t="s">
        <v>37</v>
      </c>
      <c r="C91" s="8" t="s">
        <v>105</v>
      </c>
      <c r="D91" s="94" t="s">
        <v>262</v>
      </c>
      <c r="E91" s="94"/>
      <c r="F91" s="99"/>
      <c r="G91" s="99"/>
      <c r="H91" s="99"/>
      <c r="I91" s="94"/>
      <c r="J91" s="94"/>
      <c r="K91" s="26"/>
      <c r="L91" s="66"/>
      <c r="M91" s="66"/>
      <c r="N91" s="66"/>
      <c r="O91" s="66"/>
      <c r="P91" s="66"/>
      <c r="Q91" s="10"/>
      <c r="R91" s="10"/>
      <c r="S91" s="10"/>
      <c r="T91" s="10"/>
      <c r="U91" s="10"/>
      <c r="V91" s="10"/>
      <c r="W91" s="10"/>
      <c r="X91" s="10"/>
      <c r="Y91" s="10"/>
      <c r="Z91" s="10"/>
      <c r="AA91" s="10"/>
      <c r="AB91" s="10"/>
      <c r="AC91" s="10"/>
    </row>
    <row r="92" spans="1:29" ht="19.95" customHeight="1" x14ac:dyDescent="0.35">
      <c r="A92" s="66"/>
      <c r="B92" s="7" t="s">
        <v>38</v>
      </c>
      <c r="C92" s="8" t="s">
        <v>105</v>
      </c>
      <c r="D92" s="94" t="s">
        <v>278</v>
      </c>
      <c r="E92" s="94"/>
      <c r="F92" s="94"/>
      <c r="G92" s="94"/>
      <c r="H92" s="94"/>
      <c r="I92" s="94"/>
      <c r="J92" s="26"/>
      <c r="K92" s="26"/>
      <c r="L92" s="66"/>
      <c r="M92" s="66"/>
      <c r="N92" s="66"/>
      <c r="O92" s="66"/>
      <c r="P92" s="66"/>
      <c r="Q92" s="10"/>
      <c r="R92" s="489" t="s">
        <v>351</v>
      </c>
      <c r="S92" s="489"/>
      <c r="T92" s="489"/>
      <c r="U92" s="489"/>
      <c r="V92" s="489"/>
      <c r="W92" s="489"/>
      <c r="X92" s="489"/>
      <c r="Y92" s="489"/>
      <c r="Z92" s="10"/>
      <c r="AA92" s="10"/>
      <c r="AB92" s="10"/>
      <c r="AC92" s="10"/>
    </row>
    <row r="93" spans="1:29" ht="19.95" customHeight="1" x14ac:dyDescent="0.3">
      <c r="A93" s="66"/>
      <c r="B93" s="7" t="s">
        <v>191</v>
      </c>
      <c r="C93" s="8" t="s">
        <v>105</v>
      </c>
      <c r="D93" s="100" t="s">
        <v>192</v>
      </c>
      <c r="E93" s="100"/>
      <c r="F93" s="100"/>
      <c r="G93" s="100"/>
      <c r="H93" s="100"/>
      <c r="I93" s="100"/>
      <c r="J93" s="100"/>
      <c r="K93" s="100"/>
      <c r="L93" s="66"/>
      <c r="M93" s="66"/>
      <c r="N93" s="66"/>
      <c r="O93" s="66"/>
      <c r="P93" s="66"/>
      <c r="Q93" s="10"/>
      <c r="R93" s="10"/>
      <c r="S93" s="10"/>
      <c r="T93" s="10"/>
      <c r="U93" s="10"/>
      <c r="V93" s="10"/>
      <c r="W93" s="10"/>
      <c r="X93" s="10"/>
      <c r="Y93" s="10"/>
      <c r="Z93" s="10"/>
      <c r="AA93" s="10"/>
      <c r="AB93" s="10"/>
      <c r="AC93" s="10"/>
    </row>
    <row r="94" spans="1:29" ht="19.95" customHeight="1" x14ac:dyDescent="0.3">
      <c r="A94" s="66"/>
      <c r="B94" s="7" t="s">
        <v>74</v>
      </c>
      <c r="C94" s="76" t="s">
        <v>105</v>
      </c>
      <c r="D94" s="100" t="s">
        <v>251</v>
      </c>
      <c r="E94" s="100"/>
      <c r="F94" s="100"/>
      <c r="G94" s="100"/>
      <c r="H94" s="100"/>
      <c r="I94" s="100"/>
      <c r="J94" s="100"/>
      <c r="K94" s="100"/>
      <c r="L94" s="66"/>
      <c r="M94" s="66"/>
      <c r="N94" s="66"/>
      <c r="O94" s="66"/>
      <c r="P94" s="66"/>
      <c r="Q94" s="10"/>
      <c r="R94" s="10"/>
      <c r="S94" s="10"/>
      <c r="T94" s="10"/>
      <c r="U94" s="10"/>
      <c r="V94" s="10"/>
      <c r="W94" s="10"/>
      <c r="X94" s="10"/>
      <c r="Y94" s="10"/>
      <c r="Z94" s="10"/>
      <c r="AA94" s="10"/>
      <c r="AB94" s="10"/>
      <c r="AC94" s="10"/>
    </row>
    <row r="95" spans="1:29" ht="19.95" customHeight="1" x14ac:dyDescent="0.3">
      <c r="A95" s="66"/>
      <c r="B95" s="66"/>
      <c r="C95" s="66"/>
      <c r="D95" s="66"/>
      <c r="E95" s="66"/>
      <c r="F95" s="66"/>
      <c r="G95" s="66"/>
      <c r="H95" s="66"/>
      <c r="I95" s="66"/>
      <c r="J95" s="66"/>
      <c r="K95" s="66"/>
      <c r="L95" s="66"/>
      <c r="M95" s="66"/>
      <c r="N95" s="66"/>
      <c r="O95" s="66"/>
      <c r="P95" s="66"/>
      <c r="Q95" s="10"/>
      <c r="R95" s="10"/>
      <c r="S95" s="10"/>
      <c r="T95" s="10"/>
      <c r="U95" s="10"/>
      <c r="V95" s="10"/>
      <c r="W95" s="10"/>
      <c r="X95" s="10"/>
      <c r="Y95" s="10"/>
      <c r="Z95" s="10"/>
      <c r="AA95" s="10"/>
      <c r="AB95" s="10"/>
      <c r="AC95" s="10"/>
    </row>
    <row r="96" spans="1:29" ht="19.95" customHeight="1" x14ac:dyDescent="0.3">
      <c r="A96" s="66"/>
      <c r="B96" s="475" t="s">
        <v>306</v>
      </c>
      <c r="C96" s="475"/>
      <c r="D96" s="475"/>
      <c r="E96" s="23" t="s">
        <v>37</v>
      </c>
      <c r="F96" s="23" t="s">
        <v>38</v>
      </c>
      <c r="G96" s="23" t="s">
        <v>191</v>
      </c>
      <c r="H96" s="23" t="s">
        <v>74</v>
      </c>
      <c r="I96" s="23" t="s">
        <v>188</v>
      </c>
      <c r="J96" s="40" t="s">
        <v>357</v>
      </c>
      <c r="K96" s="40" t="s">
        <v>385</v>
      </c>
      <c r="L96" s="20"/>
      <c r="N96" s="10"/>
      <c r="O96" s="66"/>
      <c r="P96" s="66"/>
      <c r="Q96" s="10"/>
      <c r="R96" s="10"/>
      <c r="S96" s="10"/>
      <c r="T96" s="10"/>
      <c r="U96" s="10"/>
      <c r="V96" s="10"/>
      <c r="W96" s="10"/>
      <c r="X96" s="10"/>
      <c r="Y96" s="10"/>
      <c r="Z96" s="10"/>
      <c r="AA96" s="10"/>
      <c r="AB96" s="10"/>
      <c r="AC96" s="10"/>
    </row>
    <row r="97" spans="1:30" ht="19.95" customHeight="1" x14ac:dyDescent="0.3">
      <c r="A97" s="66"/>
      <c r="B97" s="407" t="s">
        <v>26</v>
      </c>
      <c r="C97" s="407"/>
      <c r="D97" s="407"/>
      <c r="E97" s="142"/>
      <c r="F97" s="143"/>
      <c r="G97" s="143"/>
      <c r="H97" s="182"/>
      <c r="I97" s="142"/>
      <c r="J97" s="142"/>
      <c r="K97" s="188"/>
      <c r="L97" s="154"/>
      <c r="N97" s="10"/>
      <c r="O97" s="66"/>
      <c r="P97" s="66"/>
      <c r="Q97" s="10"/>
      <c r="R97" s="10"/>
      <c r="S97" s="10"/>
      <c r="T97" s="10"/>
      <c r="U97" s="10"/>
      <c r="V97" s="10"/>
      <c r="W97" s="10"/>
      <c r="X97" s="10"/>
      <c r="Y97" s="10"/>
      <c r="Z97" s="10"/>
      <c r="AA97" s="10"/>
      <c r="AB97" s="10"/>
      <c r="AC97" s="10"/>
    </row>
    <row r="98" spans="1:30" ht="19.95" customHeight="1" x14ac:dyDescent="0.3">
      <c r="A98" s="66"/>
      <c r="B98" s="407" t="s">
        <v>27</v>
      </c>
      <c r="C98" s="407"/>
      <c r="D98" s="407"/>
      <c r="E98" s="142"/>
      <c r="F98" s="143"/>
      <c r="G98" s="143"/>
      <c r="H98" s="182"/>
      <c r="I98" s="142"/>
      <c r="J98" s="142"/>
      <c r="K98" s="188"/>
      <c r="L98" s="154"/>
      <c r="N98" s="10"/>
      <c r="O98" s="66"/>
      <c r="P98" s="66"/>
      <c r="Q98" s="10"/>
      <c r="R98" s="10"/>
      <c r="S98" s="10"/>
      <c r="T98" s="10"/>
      <c r="U98" s="10"/>
      <c r="V98" s="10"/>
      <c r="W98" s="10"/>
      <c r="X98" s="10"/>
      <c r="Y98" s="10"/>
      <c r="Z98" s="10"/>
      <c r="AA98" s="10"/>
      <c r="AB98" s="10"/>
      <c r="AC98" s="10"/>
    </row>
    <row r="99" spans="1:30" ht="19.95" customHeight="1" x14ac:dyDescent="0.3">
      <c r="A99" s="66"/>
      <c r="B99" s="407" t="s">
        <v>28</v>
      </c>
      <c r="C99" s="407"/>
      <c r="D99" s="407"/>
      <c r="E99" s="142"/>
      <c r="F99" s="143"/>
      <c r="G99" s="143"/>
      <c r="H99" s="182"/>
      <c r="I99" s="142"/>
      <c r="J99" s="142"/>
      <c r="K99" s="188"/>
      <c r="L99" s="154"/>
      <c r="N99" s="10"/>
      <c r="O99" s="66"/>
      <c r="P99" s="66"/>
      <c r="Q99" s="10"/>
      <c r="R99" s="10"/>
      <c r="S99" s="10"/>
      <c r="T99" s="10"/>
      <c r="U99" s="10"/>
      <c r="V99" s="10"/>
      <c r="W99" s="10"/>
      <c r="X99" s="10"/>
      <c r="Y99" s="10"/>
      <c r="Z99" s="10"/>
      <c r="AA99" s="10"/>
      <c r="AB99" s="10"/>
      <c r="AC99" s="10"/>
    </row>
    <row r="100" spans="1:30" s="10" customFormat="1" ht="19.95" customHeight="1" x14ac:dyDescent="0.35">
      <c r="A100" s="66"/>
      <c r="B100" s="187" t="s">
        <v>384</v>
      </c>
      <c r="C100" s="12"/>
      <c r="D100" s="12"/>
      <c r="E100" s="154"/>
      <c r="F100" s="155"/>
      <c r="G100" s="155"/>
      <c r="H100" s="155"/>
      <c r="I100" s="156"/>
      <c r="J100" s="111"/>
      <c r="K100" s="154"/>
      <c r="L100" s="154"/>
      <c r="M100" s="154"/>
      <c r="O100" s="66"/>
      <c r="P100" s="66"/>
    </row>
    <row r="101" spans="1:30" ht="19.95" customHeight="1" x14ac:dyDescent="0.3">
      <c r="A101" s="66"/>
      <c r="E101" s="25"/>
      <c r="F101" s="25"/>
      <c r="G101" s="25"/>
      <c r="H101" s="25"/>
      <c r="I101" s="25"/>
      <c r="J101" s="25"/>
      <c r="K101" s="25"/>
      <c r="L101" s="25"/>
      <c r="M101" s="66"/>
      <c r="N101" s="66"/>
      <c r="O101" s="66"/>
      <c r="P101" s="66"/>
      <c r="Q101" s="10"/>
      <c r="R101" s="10"/>
      <c r="S101" s="10"/>
      <c r="T101" s="10"/>
      <c r="U101" s="10"/>
      <c r="V101" s="10"/>
      <c r="W101" s="10"/>
      <c r="X101" s="10"/>
      <c r="Y101" s="10"/>
      <c r="Z101" s="10"/>
      <c r="AA101" s="10"/>
      <c r="AB101" s="10"/>
      <c r="AC101" s="10"/>
    </row>
    <row r="102" spans="1:30" ht="19.95" customHeight="1" x14ac:dyDescent="0.3">
      <c r="A102" s="66"/>
      <c r="B102" s="475" t="s">
        <v>306</v>
      </c>
      <c r="C102" s="475"/>
      <c r="D102" s="475"/>
      <c r="E102" s="23" t="s">
        <v>289</v>
      </c>
      <c r="F102" s="101" t="s">
        <v>187</v>
      </c>
      <c r="G102" s="23" t="s">
        <v>181</v>
      </c>
      <c r="H102" s="23" t="s">
        <v>182</v>
      </c>
      <c r="I102" s="23" t="s">
        <v>257</v>
      </c>
      <c r="J102" s="103" t="s">
        <v>258</v>
      </c>
      <c r="K102" s="25"/>
      <c r="L102" s="66"/>
      <c r="M102" s="66"/>
      <c r="N102" s="66"/>
      <c r="O102" s="66"/>
      <c r="P102" s="10"/>
      <c r="Q102" s="10"/>
      <c r="R102" s="10"/>
      <c r="S102" s="10"/>
      <c r="T102" s="10"/>
      <c r="U102" s="10"/>
      <c r="V102" s="10"/>
      <c r="W102" s="10"/>
      <c r="X102" s="10"/>
      <c r="Y102" s="10"/>
      <c r="Z102" s="10"/>
      <c r="AA102" s="10"/>
      <c r="AB102" s="10"/>
    </row>
    <row r="103" spans="1:30" ht="19.95" customHeight="1" x14ac:dyDescent="0.3">
      <c r="A103" s="66"/>
      <c r="B103" s="407" t="s">
        <v>26</v>
      </c>
      <c r="C103" s="407"/>
      <c r="D103" s="407"/>
      <c r="E103" s="125" t="str">
        <f>IFERROR(G97/(E97-F97),"")</f>
        <v/>
      </c>
      <c r="F103" s="122">
        <v>62.4</v>
      </c>
      <c r="G103" s="126" t="str">
        <f>IFERROR(0.62+(0.38*(E97/F97)^1.75),"")</f>
        <v/>
      </c>
      <c r="H103" s="127">
        <f>IF(E103&lt;0.35,(0.77+(1.36*E103)-(1.98*(E103)^2)),1)</f>
        <v>1</v>
      </c>
      <c r="I103" s="128">
        <f>1+(H97/90)^1.5</f>
        <v>1</v>
      </c>
      <c r="J103" s="128" t="str">
        <f>IFERROR(0.45*G103*H103*I103*F103*I97^2*J97^2*K97^(-1/3),"")</f>
        <v/>
      </c>
      <c r="L103" s="66"/>
      <c r="M103" s="66"/>
      <c r="N103" s="10"/>
      <c r="O103" s="10"/>
      <c r="P103" s="10"/>
      <c r="Q103" s="10"/>
      <c r="R103" s="10"/>
      <c r="S103" s="10"/>
      <c r="T103" s="10"/>
      <c r="U103" s="10"/>
      <c r="V103" s="10"/>
      <c r="W103" s="10"/>
      <c r="X103" s="10"/>
      <c r="Y103" s="10"/>
      <c r="Z103" s="10"/>
      <c r="AA103" s="10"/>
      <c r="AB103" s="10"/>
      <c r="AC103" s="10"/>
    </row>
    <row r="104" spans="1:30" ht="19.95" customHeight="1" x14ac:dyDescent="0.3">
      <c r="A104" s="66"/>
      <c r="B104" s="407" t="s">
        <v>27</v>
      </c>
      <c r="C104" s="407"/>
      <c r="D104" s="407"/>
      <c r="E104" s="125" t="str">
        <f>IFERROR(G98/(E98-F98),"")</f>
        <v/>
      </c>
      <c r="F104" s="122">
        <v>62.4</v>
      </c>
      <c r="G104" s="126" t="str">
        <f>IFERROR(0.62+(0.38*(E98/F98)^1.75),"")</f>
        <v/>
      </c>
      <c r="H104" s="127">
        <f t="shared" ref="H104:H105" si="0">IF(E104&lt;0.35,(0.77+(1.36*E104)-(1.98*(E104)^2)),1)</f>
        <v>1</v>
      </c>
      <c r="I104" s="128">
        <f>1+(H98/90)^1.5</f>
        <v>1</v>
      </c>
      <c r="J104" s="128" t="str">
        <f t="shared" ref="J104:J105" si="1">IFERROR(0.45*G104*H104*I104*F104*I98^2*J98^2*K98^(-1/3),"")</f>
        <v/>
      </c>
      <c r="L104" s="66"/>
      <c r="M104" s="66"/>
      <c r="N104" s="10"/>
      <c r="O104" s="10"/>
      <c r="P104" s="10"/>
      <c r="Q104" s="10"/>
      <c r="R104" s="10"/>
      <c r="S104" s="10"/>
      <c r="T104" s="10"/>
      <c r="U104" s="10"/>
      <c r="V104" s="10"/>
      <c r="W104" s="10"/>
      <c r="X104" s="10"/>
      <c r="Y104" s="10"/>
      <c r="Z104" s="10"/>
      <c r="AA104" s="10"/>
      <c r="AB104" s="10"/>
      <c r="AC104" s="10"/>
    </row>
    <row r="105" spans="1:30" s="10" customFormat="1" ht="19.95" customHeight="1" x14ac:dyDescent="0.3">
      <c r="A105" s="66"/>
      <c r="B105" s="407" t="s">
        <v>28</v>
      </c>
      <c r="C105" s="407"/>
      <c r="D105" s="407"/>
      <c r="E105" s="125" t="str">
        <f>IFERROR(G99/(E99-F99),"")</f>
        <v/>
      </c>
      <c r="F105" s="122">
        <v>62.4</v>
      </c>
      <c r="G105" s="126" t="str">
        <f>IFERROR(0.62+(0.38*(E99/F99)^1.75),"")</f>
        <v/>
      </c>
      <c r="H105" s="127">
        <f t="shared" si="0"/>
        <v>1</v>
      </c>
      <c r="I105" s="128">
        <f>1+(H99/90)^1.5</f>
        <v>1</v>
      </c>
      <c r="J105" s="128" t="str">
        <f t="shared" si="1"/>
        <v/>
      </c>
      <c r="L105" s="66"/>
      <c r="M105" s="66"/>
    </row>
    <row r="106" spans="1:30" s="10" customFormat="1" ht="19.95" customHeight="1" x14ac:dyDescent="0.35">
      <c r="A106" s="66"/>
      <c r="C106" s="153"/>
      <c r="D106" s="153"/>
      <c r="E106" s="157"/>
      <c r="F106" s="11"/>
      <c r="G106" s="48"/>
      <c r="H106" s="26"/>
      <c r="I106" s="26"/>
      <c r="M106" s="66"/>
      <c r="N106" s="66"/>
    </row>
    <row r="107" spans="1:30" s="10" customFormat="1" ht="19.95" customHeight="1" x14ac:dyDescent="0.35">
      <c r="A107" s="66"/>
      <c r="C107" s="153"/>
      <c r="D107" s="153"/>
      <c r="E107" s="157"/>
      <c r="F107" s="11"/>
      <c r="G107" s="48"/>
      <c r="H107" s="26"/>
      <c r="I107" s="26"/>
      <c r="J107" s="26"/>
      <c r="K107" s="8"/>
      <c r="L107" s="8"/>
      <c r="M107" s="66"/>
      <c r="N107" s="66"/>
    </row>
    <row r="108" spans="1:30" ht="19.95" customHeight="1" x14ac:dyDescent="0.35">
      <c r="A108" s="66"/>
      <c r="B108" s="68" t="s">
        <v>373</v>
      </c>
      <c r="C108" s="8"/>
      <c r="D108" s="90"/>
      <c r="E108" s="26"/>
      <c r="F108" s="11"/>
      <c r="G108" s="48"/>
      <c r="H108" s="26"/>
      <c r="I108" s="26"/>
      <c r="J108" s="26"/>
      <c r="K108" s="8"/>
      <c r="L108" s="8"/>
      <c r="M108" s="66"/>
      <c r="N108" s="66"/>
      <c r="O108" s="10"/>
      <c r="P108" s="10"/>
      <c r="Q108" s="10"/>
      <c r="R108" s="10"/>
      <c r="S108" s="10"/>
      <c r="T108" s="10"/>
      <c r="U108" s="10"/>
      <c r="V108" s="10"/>
      <c r="W108" s="10"/>
      <c r="X108" s="10"/>
      <c r="Y108" s="10"/>
      <c r="Z108" s="10"/>
      <c r="AA108" s="10"/>
      <c r="AB108" s="10"/>
      <c r="AC108" s="10"/>
      <c r="AD108" s="10"/>
    </row>
    <row r="109" spans="1:30" ht="19.95" customHeight="1" x14ac:dyDescent="0.35">
      <c r="A109" s="66"/>
      <c r="B109" s="68"/>
      <c r="C109" s="8"/>
      <c r="D109" s="90"/>
      <c r="E109" s="104"/>
      <c r="F109" s="11"/>
      <c r="G109" s="48"/>
      <c r="H109" s="26"/>
      <c r="I109" s="26"/>
      <c r="J109" s="26"/>
      <c r="K109" s="8"/>
      <c r="L109" s="8"/>
      <c r="M109" s="66"/>
      <c r="N109" s="66"/>
      <c r="O109" s="10"/>
      <c r="P109" s="10"/>
      <c r="Q109" s="10"/>
      <c r="R109" s="10"/>
      <c r="S109" s="10"/>
      <c r="T109" s="10"/>
      <c r="U109" s="10"/>
      <c r="V109" s="10"/>
      <c r="W109" s="10"/>
      <c r="X109" s="10"/>
      <c r="Y109" s="10"/>
      <c r="Z109" s="10"/>
      <c r="AA109" s="10"/>
      <c r="AB109" s="10"/>
      <c r="AC109" s="10"/>
      <c r="AD109" s="10"/>
    </row>
    <row r="110" spans="1:30" ht="19.95" customHeight="1" x14ac:dyDescent="0.35">
      <c r="A110" s="66"/>
      <c r="B110" s="68"/>
      <c r="C110" s="8"/>
      <c r="D110" s="90"/>
      <c r="E110" s="104"/>
      <c r="F110" s="11"/>
      <c r="G110" s="48"/>
      <c r="H110" s="26"/>
      <c r="I110" s="26"/>
      <c r="J110" s="26"/>
      <c r="K110" s="8"/>
      <c r="L110" s="8"/>
      <c r="M110" s="66"/>
      <c r="N110" s="66"/>
      <c r="O110" s="10"/>
      <c r="P110" s="10"/>
      <c r="Q110" s="10"/>
      <c r="R110" s="10"/>
      <c r="S110" s="10"/>
      <c r="T110" s="10"/>
      <c r="U110" s="10"/>
      <c r="V110" s="10"/>
      <c r="W110" s="10"/>
      <c r="X110" s="10"/>
      <c r="Y110" s="10"/>
      <c r="Z110" s="10"/>
      <c r="AA110" s="10"/>
      <c r="AB110" s="10"/>
      <c r="AC110" s="10"/>
      <c r="AD110" s="10"/>
    </row>
    <row r="111" spans="1:30" ht="19.95" customHeight="1" x14ac:dyDescent="0.35">
      <c r="A111" s="66"/>
      <c r="B111" s="68"/>
      <c r="C111" s="8"/>
      <c r="D111" s="90"/>
      <c r="E111" s="104"/>
      <c r="F111" s="11"/>
      <c r="G111" s="48"/>
      <c r="H111" s="26"/>
      <c r="I111" s="26"/>
      <c r="J111" s="26"/>
      <c r="K111" s="8"/>
      <c r="L111" s="8"/>
      <c r="M111" s="66"/>
      <c r="N111" s="66"/>
      <c r="O111" s="10"/>
      <c r="P111" s="10"/>
      <c r="Q111" s="10"/>
      <c r="R111" s="441" t="s">
        <v>350</v>
      </c>
      <c r="S111" s="328"/>
      <c r="T111" s="328"/>
      <c r="U111" s="328"/>
      <c r="V111" s="328"/>
      <c r="W111" s="328"/>
      <c r="X111" s="328"/>
      <c r="Y111" s="328"/>
      <c r="Z111" s="328"/>
      <c r="AA111" s="10"/>
      <c r="AB111" s="10"/>
      <c r="AC111" s="10"/>
      <c r="AD111" s="10"/>
    </row>
    <row r="112" spans="1:30" ht="19.95" customHeight="1" x14ac:dyDescent="0.35">
      <c r="A112" s="66"/>
      <c r="B112" s="68"/>
      <c r="C112" s="8"/>
      <c r="D112" s="90"/>
      <c r="E112" s="104"/>
      <c r="F112" s="11"/>
      <c r="G112" s="48"/>
      <c r="H112" s="26"/>
      <c r="I112" s="26" t="s">
        <v>247</v>
      </c>
      <c r="J112" s="26"/>
      <c r="K112" s="8"/>
      <c r="L112" s="8"/>
      <c r="M112" s="66"/>
      <c r="N112" s="66"/>
      <c r="O112" s="10"/>
      <c r="P112" s="10"/>
      <c r="Q112" s="10"/>
      <c r="R112" s="328"/>
      <c r="S112" s="328"/>
      <c r="T112" s="328"/>
      <c r="U112" s="328"/>
      <c r="V112" s="328"/>
      <c r="W112" s="328"/>
      <c r="X112" s="328"/>
      <c r="Y112" s="328"/>
      <c r="Z112" s="328"/>
      <c r="AA112" s="10"/>
      <c r="AB112" s="10"/>
      <c r="AC112" s="10"/>
      <c r="AD112" s="10"/>
    </row>
    <row r="113" spans="1:30" ht="19.95" customHeight="1" x14ac:dyDescent="0.35">
      <c r="A113" s="66"/>
      <c r="B113" s="68"/>
      <c r="C113" s="8"/>
      <c r="D113" s="90"/>
      <c r="E113" s="104"/>
      <c r="F113" s="11"/>
      <c r="G113" s="48"/>
      <c r="H113" s="26"/>
      <c r="I113" s="26"/>
      <c r="J113" s="26"/>
      <c r="K113" s="8"/>
      <c r="L113" s="8"/>
      <c r="M113" s="66"/>
      <c r="N113" s="66"/>
      <c r="O113" s="10"/>
      <c r="P113" s="10"/>
      <c r="Q113" s="10"/>
      <c r="AA113" s="10"/>
      <c r="AB113" s="10"/>
      <c r="AC113" s="10"/>
      <c r="AD113" s="10"/>
    </row>
    <row r="114" spans="1:30" ht="19.95" customHeight="1" x14ac:dyDescent="0.35">
      <c r="A114" s="66"/>
      <c r="B114" s="7"/>
      <c r="C114" s="8"/>
      <c r="D114" s="90"/>
      <c r="E114" s="104"/>
      <c r="F114" s="11"/>
      <c r="G114" s="48"/>
      <c r="H114" s="26"/>
      <c r="I114" s="26"/>
      <c r="J114" s="26"/>
      <c r="K114" s="8"/>
      <c r="L114" s="8"/>
      <c r="M114" s="66"/>
      <c r="N114" s="66"/>
      <c r="O114" s="10"/>
      <c r="P114" s="10"/>
      <c r="Q114" s="10"/>
      <c r="R114" s="10"/>
      <c r="S114" s="10"/>
      <c r="T114" s="10"/>
      <c r="U114" s="10"/>
      <c r="V114" s="10"/>
      <c r="W114" s="10"/>
      <c r="X114" s="10"/>
      <c r="Y114" s="10"/>
      <c r="Z114" s="10"/>
      <c r="AA114" s="10"/>
      <c r="AB114" s="10"/>
      <c r="AC114" s="10"/>
      <c r="AD114" s="10"/>
    </row>
    <row r="115" spans="1:30" ht="19.95" customHeight="1" x14ac:dyDescent="0.3">
      <c r="A115" s="66"/>
      <c r="B115" s="98" t="s">
        <v>190</v>
      </c>
      <c r="C115" s="20" t="s">
        <v>105</v>
      </c>
      <c r="D115" s="479" t="s">
        <v>361</v>
      </c>
      <c r="E115" s="479"/>
      <c r="F115" s="479"/>
      <c r="G115" s="479"/>
      <c r="H115" s="479"/>
      <c r="I115" s="479"/>
      <c r="J115" s="479"/>
      <c r="K115" s="8"/>
      <c r="L115" s="8"/>
      <c r="M115" s="66"/>
      <c r="N115" s="66"/>
      <c r="O115" s="10"/>
      <c r="P115" s="10"/>
      <c r="Q115" s="10"/>
      <c r="R115" s="10"/>
      <c r="S115" s="10"/>
      <c r="T115" s="10"/>
      <c r="U115" s="10"/>
      <c r="V115" s="10"/>
      <c r="W115" s="10"/>
      <c r="X115" s="10"/>
      <c r="Y115" s="10"/>
      <c r="Z115" s="10"/>
      <c r="AA115" s="10"/>
      <c r="AB115" s="10"/>
      <c r="AC115" s="10"/>
      <c r="AD115" s="10"/>
    </row>
    <row r="116" spans="1:30" ht="19.95" customHeight="1" x14ac:dyDescent="0.3">
      <c r="A116" s="66"/>
      <c r="B116" s="7" t="s">
        <v>199</v>
      </c>
      <c r="C116" s="20" t="s">
        <v>105</v>
      </c>
      <c r="D116" s="8" t="s">
        <v>360</v>
      </c>
      <c r="E116" s="62"/>
      <c r="F116" s="105"/>
      <c r="G116" s="48"/>
      <c r="H116" s="26"/>
      <c r="I116" s="26"/>
      <c r="J116" s="26"/>
      <c r="K116" s="8"/>
      <c r="L116" s="8"/>
      <c r="M116" s="66"/>
      <c r="N116" s="66"/>
      <c r="O116" s="10"/>
      <c r="P116" s="10"/>
      <c r="Q116" s="10"/>
      <c r="R116" s="10"/>
      <c r="S116" s="10"/>
      <c r="T116" s="10"/>
      <c r="U116" s="10"/>
      <c r="V116" s="10"/>
      <c r="W116" s="10"/>
      <c r="X116" s="10"/>
      <c r="Y116" s="10"/>
      <c r="Z116" s="10"/>
      <c r="AA116" s="10"/>
      <c r="AB116" s="10"/>
      <c r="AC116" s="10"/>
      <c r="AD116" s="10"/>
    </row>
    <row r="117" spans="1:30" ht="19.95" customHeight="1" x14ac:dyDescent="0.3">
      <c r="A117" s="66"/>
      <c r="B117" s="7" t="s">
        <v>86</v>
      </c>
      <c r="C117" s="20" t="s">
        <v>105</v>
      </c>
      <c r="D117" s="106" t="s">
        <v>219</v>
      </c>
      <c r="E117" s="8"/>
      <c r="F117" s="105"/>
      <c r="G117" s="48"/>
      <c r="H117" s="26"/>
      <c r="I117" s="26"/>
      <c r="J117" s="26"/>
      <c r="K117" s="8"/>
      <c r="L117" s="8"/>
      <c r="M117" s="66"/>
      <c r="N117" s="66"/>
      <c r="O117" s="10"/>
      <c r="P117" s="10"/>
      <c r="Q117" s="10"/>
      <c r="R117" s="10"/>
      <c r="S117" s="10"/>
      <c r="T117" s="10"/>
      <c r="U117" s="10"/>
      <c r="V117" s="10"/>
      <c r="W117" s="10"/>
      <c r="X117" s="10"/>
      <c r="Y117" s="10"/>
      <c r="Z117" s="10"/>
      <c r="AA117" s="10"/>
      <c r="AB117" s="10"/>
      <c r="AC117" s="10"/>
      <c r="AD117" s="10"/>
    </row>
    <row r="118" spans="1:30" ht="19.95" customHeight="1" x14ac:dyDescent="0.3">
      <c r="A118" s="66"/>
      <c r="B118" s="107" t="s">
        <v>198</v>
      </c>
      <c r="C118" s="20" t="s">
        <v>105</v>
      </c>
      <c r="D118" s="57" t="s">
        <v>203</v>
      </c>
      <c r="E118" s="62"/>
      <c r="F118" s="105"/>
      <c r="G118" s="48"/>
      <c r="H118" s="26"/>
      <c r="I118" s="26"/>
      <c r="J118" s="26"/>
      <c r="K118" s="8"/>
      <c r="L118" s="8"/>
      <c r="M118" s="66"/>
      <c r="N118" s="66"/>
      <c r="O118" s="10"/>
      <c r="P118" s="10"/>
      <c r="Q118" s="10"/>
      <c r="R118" s="10"/>
      <c r="S118" s="10"/>
      <c r="T118" s="10"/>
      <c r="U118" s="10"/>
      <c r="V118" s="10"/>
      <c r="W118" s="10"/>
      <c r="X118" s="10"/>
      <c r="Y118" s="10"/>
      <c r="Z118" s="10"/>
      <c r="AA118" s="10"/>
      <c r="AB118" s="10"/>
      <c r="AC118" s="10"/>
      <c r="AD118" s="10"/>
    </row>
    <row r="119" spans="1:30" ht="19.95" customHeight="1" x14ac:dyDescent="0.3">
      <c r="A119" s="66"/>
      <c r="B119" s="7" t="s">
        <v>188</v>
      </c>
      <c r="C119" s="20" t="s">
        <v>105</v>
      </c>
      <c r="D119" s="8" t="s">
        <v>189</v>
      </c>
      <c r="E119" s="8"/>
      <c r="F119" s="105"/>
      <c r="G119" s="48"/>
      <c r="H119" s="26"/>
      <c r="I119" s="26"/>
      <c r="J119" s="26"/>
      <c r="K119" s="8"/>
      <c r="L119" s="8"/>
      <c r="M119" s="66"/>
      <c r="N119" s="66"/>
      <c r="O119" s="10"/>
      <c r="P119" s="10"/>
      <c r="Q119" s="10"/>
      <c r="R119" s="10"/>
      <c r="S119" s="10"/>
      <c r="T119" s="10"/>
      <c r="U119" s="10"/>
      <c r="V119" s="10"/>
      <c r="W119" s="10"/>
      <c r="X119" s="10"/>
      <c r="Y119" s="10"/>
      <c r="Z119" s="10"/>
      <c r="AA119" s="10"/>
      <c r="AB119" s="10"/>
      <c r="AC119" s="10"/>
      <c r="AD119" s="10"/>
    </row>
    <row r="120" spans="1:30" ht="19.95" customHeight="1" x14ac:dyDescent="0.3">
      <c r="A120" s="66"/>
      <c r="B120" s="108" t="s">
        <v>259</v>
      </c>
      <c r="C120" s="20" t="s">
        <v>105</v>
      </c>
      <c r="D120" s="109" t="s">
        <v>218</v>
      </c>
      <c r="E120" s="8"/>
      <c r="F120" s="105"/>
      <c r="G120" s="48"/>
      <c r="H120" s="26"/>
      <c r="I120" s="26"/>
      <c r="J120" s="26"/>
      <c r="K120" s="8"/>
      <c r="L120" s="8"/>
      <c r="M120" s="66"/>
      <c r="N120" s="66"/>
      <c r="O120" s="10"/>
      <c r="P120" s="10"/>
      <c r="Q120" s="10"/>
      <c r="R120" s="10"/>
      <c r="S120" s="10"/>
      <c r="T120" s="10"/>
      <c r="U120" s="10"/>
      <c r="V120" s="10"/>
      <c r="W120" s="10"/>
      <c r="X120" s="10"/>
      <c r="Y120" s="10"/>
      <c r="Z120" s="10"/>
      <c r="AA120" s="10"/>
      <c r="AB120" s="10"/>
      <c r="AC120" s="10"/>
      <c r="AD120" s="10"/>
    </row>
    <row r="121" spans="1:30" ht="19.95" customHeight="1" x14ac:dyDescent="0.35">
      <c r="A121" s="66"/>
      <c r="B121" s="7"/>
      <c r="C121" s="8"/>
      <c r="D121" s="90"/>
      <c r="E121" s="104"/>
      <c r="F121" s="11"/>
      <c r="G121" s="48"/>
      <c r="H121" s="26"/>
      <c r="I121" s="26"/>
      <c r="J121" s="26"/>
      <c r="K121" s="8"/>
      <c r="L121" s="8"/>
      <c r="M121" s="66"/>
      <c r="N121" s="66"/>
      <c r="O121" s="10"/>
      <c r="P121" s="10"/>
      <c r="Q121" s="10"/>
      <c r="R121" s="10"/>
      <c r="S121" s="10"/>
      <c r="T121" s="10"/>
      <c r="U121" s="10"/>
      <c r="V121" s="10"/>
      <c r="W121" s="10"/>
      <c r="X121" s="10"/>
      <c r="Y121" s="10"/>
      <c r="Z121" s="10"/>
      <c r="AA121" s="10"/>
      <c r="AB121" s="10"/>
      <c r="AC121" s="10"/>
      <c r="AD121" s="10"/>
    </row>
    <row r="122" spans="1:30" ht="19.95" customHeight="1" x14ac:dyDescent="0.3">
      <c r="A122" s="66"/>
      <c r="B122" s="475" t="s">
        <v>306</v>
      </c>
      <c r="C122" s="475"/>
      <c r="D122" s="475"/>
      <c r="E122" s="102" t="s">
        <v>356</v>
      </c>
      <c r="F122" s="23" t="s">
        <v>353</v>
      </c>
      <c r="G122" s="23" t="s">
        <v>86</v>
      </c>
      <c r="H122" s="23" t="s">
        <v>198</v>
      </c>
      <c r="I122" s="23" t="s">
        <v>188</v>
      </c>
      <c r="J122" s="110" t="s">
        <v>259</v>
      </c>
      <c r="K122" s="23" t="s">
        <v>220</v>
      </c>
      <c r="L122" s="8"/>
      <c r="M122" s="66"/>
      <c r="N122" s="66"/>
      <c r="O122" s="10"/>
      <c r="P122" s="10"/>
      <c r="Q122" s="10"/>
      <c r="R122" s="10"/>
      <c r="S122" s="10"/>
      <c r="T122" s="10"/>
      <c r="U122" s="10"/>
      <c r="V122" s="10"/>
      <c r="W122" s="10"/>
      <c r="X122" s="10"/>
      <c r="Y122" s="10"/>
      <c r="Z122" s="10"/>
      <c r="AA122" s="10"/>
      <c r="AB122" s="10"/>
      <c r="AC122" s="10"/>
      <c r="AD122" s="10"/>
    </row>
    <row r="123" spans="1:30" ht="19.95" customHeight="1" x14ac:dyDescent="0.3">
      <c r="A123" s="66"/>
      <c r="B123" s="407" t="s">
        <v>26</v>
      </c>
      <c r="C123" s="407"/>
      <c r="D123" s="407"/>
      <c r="E123" s="186"/>
      <c r="F123" s="143"/>
      <c r="G123" s="126">
        <v>32.200000000000003</v>
      </c>
      <c r="H123" s="128">
        <v>1.94</v>
      </c>
      <c r="I123" s="183">
        <f>I97</f>
        <v>0</v>
      </c>
      <c r="J123" s="126" t="str">
        <f>G76</f>
        <v/>
      </c>
      <c r="K123" s="128" t="str">
        <f>IFERROR(2.09*E123*(((0.88*F123)/SQRT(G123*E123))-(SQRT(J123/H123)/G123*I123*E123^(1/3))),"")</f>
        <v/>
      </c>
      <c r="L123" s="8"/>
      <c r="M123" s="66"/>
      <c r="N123" s="66"/>
      <c r="O123" s="10"/>
      <c r="P123" s="10"/>
      <c r="Q123" s="10"/>
      <c r="R123" s="10"/>
      <c r="S123" s="10"/>
      <c r="T123" s="10"/>
      <c r="U123" s="10"/>
      <c r="V123" s="10"/>
      <c r="W123" s="10"/>
      <c r="X123" s="10"/>
      <c r="Y123" s="10"/>
      <c r="Z123" s="10"/>
      <c r="AA123" s="10"/>
      <c r="AB123" s="10"/>
      <c r="AC123" s="10"/>
      <c r="AD123" s="10"/>
    </row>
    <row r="124" spans="1:30" ht="19.95" customHeight="1" x14ac:dyDescent="0.3">
      <c r="A124" s="66"/>
      <c r="B124" s="407" t="s">
        <v>27</v>
      </c>
      <c r="C124" s="407"/>
      <c r="D124" s="407"/>
      <c r="E124" s="186"/>
      <c r="F124" s="143"/>
      <c r="G124" s="126">
        <v>32.200000000000003</v>
      </c>
      <c r="H124" s="128">
        <v>1.94</v>
      </c>
      <c r="I124" s="183">
        <f>I98</f>
        <v>0</v>
      </c>
      <c r="J124" s="126" t="str">
        <f>G77</f>
        <v/>
      </c>
      <c r="K124" s="128" t="str">
        <f t="shared" ref="K124:K125" si="2">IFERROR(2.09*E124*(((0.88*F124)/SQRT(G124*E124))-(SQRT(J124/H124)/G124*I124*E124^(1/3))),"")</f>
        <v/>
      </c>
      <c r="L124" s="8"/>
      <c r="M124" s="66"/>
      <c r="N124" s="66"/>
      <c r="O124" s="10"/>
      <c r="P124" s="10"/>
      <c r="Q124" s="10"/>
      <c r="R124" s="10"/>
      <c r="S124" s="10"/>
      <c r="T124" s="10"/>
      <c r="U124" s="10"/>
      <c r="V124" s="10"/>
      <c r="W124" s="10"/>
      <c r="X124" s="10"/>
      <c r="Y124" s="10"/>
      <c r="Z124" s="10"/>
      <c r="AA124" s="10"/>
      <c r="AB124" s="10"/>
      <c r="AC124" s="10"/>
      <c r="AD124" s="10"/>
    </row>
    <row r="125" spans="1:30" ht="19.95" customHeight="1" x14ac:dyDescent="0.3">
      <c r="A125" s="66"/>
      <c r="B125" s="407" t="s">
        <v>28</v>
      </c>
      <c r="C125" s="407"/>
      <c r="D125" s="407"/>
      <c r="E125" s="186"/>
      <c r="F125" s="143"/>
      <c r="G125" s="126">
        <v>32.200000000000003</v>
      </c>
      <c r="H125" s="128">
        <v>1.94</v>
      </c>
      <c r="I125" s="183">
        <f>I99</f>
        <v>0</v>
      </c>
      <c r="J125" s="126" t="str">
        <f>G78</f>
        <v/>
      </c>
      <c r="K125" s="128" t="str">
        <f t="shared" si="2"/>
        <v/>
      </c>
      <c r="L125" s="8"/>
      <c r="M125" s="66"/>
      <c r="N125" s="66"/>
      <c r="O125" s="10"/>
      <c r="P125" s="10"/>
      <c r="Q125" s="10"/>
      <c r="R125" s="10"/>
      <c r="S125" s="10"/>
      <c r="T125" s="10"/>
      <c r="U125" s="10"/>
      <c r="V125" s="10"/>
      <c r="W125" s="10"/>
      <c r="X125" s="10"/>
      <c r="Y125" s="10"/>
      <c r="Z125" s="10"/>
      <c r="AA125" s="10"/>
      <c r="AB125" s="10"/>
      <c r="AC125" s="10"/>
      <c r="AD125" s="10"/>
    </row>
    <row r="126" spans="1:30" ht="19.95" customHeight="1" x14ac:dyDescent="0.35">
      <c r="A126" s="66"/>
      <c r="B126" s="7"/>
      <c r="C126" s="8"/>
      <c r="D126" s="90"/>
      <c r="E126" s="104"/>
      <c r="F126" s="11"/>
      <c r="G126" s="48"/>
      <c r="H126" s="26"/>
      <c r="I126" s="26"/>
      <c r="J126" s="26"/>
      <c r="K126" s="8"/>
      <c r="L126" s="8"/>
      <c r="M126" s="66"/>
      <c r="N126" s="66"/>
      <c r="O126" s="10"/>
      <c r="P126" s="10"/>
      <c r="Q126" s="10"/>
      <c r="R126" s="10"/>
      <c r="S126" s="10"/>
      <c r="T126" s="10"/>
      <c r="U126" s="10"/>
      <c r="V126" s="10"/>
      <c r="W126" s="10"/>
      <c r="X126" s="10"/>
      <c r="Y126" s="10"/>
      <c r="Z126" s="10"/>
      <c r="AA126" s="10"/>
      <c r="AB126" s="10"/>
      <c r="AC126" s="10"/>
      <c r="AD126" s="10"/>
    </row>
    <row r="127" spans="1:30" ht="19.95" customHeight="1" x14ac:dyDescent="0.35">
      <c r="A127" s="66"/>
      <c r="B127" s="68" t="s">
        <v>374</v>
      </c>
      <c r="C127" s="8"/>
      <c r="D127" s="6"/>
      <c r="E127" s="6"/>
      <c r="F127" s="61"/>
      <c r="G127" s="61"/>
      <c r="H127" s="20"/>
      <c r="I127" s="20"/>
      <c r="J127" s="20"/>
      <c r="K127" s="8"/>
      <c r="L127" s="8"/>
      <c r="M127" s="66"/>
      <c r="N127" s="66"/>
      <c r="O127" s="10"/>
      <c r="P127" s="10"/>
      <c r="Q127" s="10"/>
      <c r="R127" s="10"/>
      <c r="S127" s="10"/>
      <c r="T127" s="10"/>
      <c r="U127" s="10"/>
      <c r="V127" s="10"/>
      <c r="W127" s="10"/>
      <c r="X127" s="10"/>
      <c r="Y127" s="10"/>
      <c r="Z127" s="10"/>
      <c r="AA127" s="10"/>
      <c r="AB127" s="10"/>
      <c r="AC127" s="10"/>
      <c r="AD127" s="10"/>
    </row>
    <row r="128" spans="1:30" ht="19.95" customHeight="1" x14ac:dyDescent="0.3">
      <c r="A128" s="66"/>
      <c r="B128" s="7"/>
      <c r="C128" s="8"/>
      <c r="D128" s="478"/>
      <c r="E128" s="478"/>
      <c r="F128" s="91"/>
      <c r="G128" s="92"/>
      <c r="H128" s="20"/>
      <c r="I128" s="91"/>
      <c r="J128" s="20"/>
      <c r="K128" s="8"/>
      <c r="L128" s="8"/>
      <c r="M128" s="66"/>
      <c r="N128" s="66"/>
      <c r="O128" s="10"/>
      <c r="P128" s="10"/>
      <c r="Q128" s="10"/>
      <c r="R128" s="10"/>
      <c r="S128" s="10"/>
      <c r="T128" s="10"/>
      <c r="U128" s="10"/>
      <c r="V128" s="10"/>
      <c r="W128" s="10"/>
      <c r="X128" s="10"/>
      <c r="Y128" s="10"/>
      <c r="Z128" s="10"/>
      <c r="AA128" s="10"/>
      <c r="AB128" s="10"/>
      <c r="AC128" s="10"/>
      <c r="AD128" s="10"/>
    </row>
    <row r="129" spans="1:29" ht="19.95" customHeight="1" x14ac:dyDescent="0.3">
      <c r="A129" s="66"/>
      <c r="B129" s="7"/>
      <c r="C129" s="8"/>
      <c r="D129" s="478"/>
      <c r="E129" s="478"/>
      <c r="F129" s="91"/>
      <c r="G129" s="92"/>
      <c r="H129" s="20"/>
      <c r="I129" s="111" t="s">
        <v>253</v>
      </c>
      <c r="J129" s="20"/>
      <c r="K129" s="8"/>
      <c r="L129" s="8"/>
      <c r="M129" s="66"/>
      <c r="N129" s="66"/>
      <c r="O129" s="10"/>
      <c r="P129" s="10"/>
      <c r="Q129" s="10"/>
      <c r="R129" s="10"/>
      <c r="S129" s="10"/>
      <c r="T129" s="10"/>
      <c r="U129" s="10"/>
      <c r="V129" s="10"/>
      <c r="W129" s="10"/>
      <c r="X129" s="10"/>
      <c r="Y129" s="10"/>
      <c r="Z129" s="10"/>
      <c r="AA129" s="10"/>
      <c r="AB129" s="10"/>
      <c r="AC129" s="10"/>
    </row>
    <row r="130" spans="1:29" ht="19.95" customHeight="1" x14ac:dyDescent="0.3">
      <c r="A130" s="66"/>
      <c r="B130" s="7"/>
      <c r="C130" s="8"/>
      <c r="D130" s="478"/>
      <c r="E130" s="478"/>
      <c r="F130" s="91"/>
      <c r="G130" s="92"/>
      <c r="H130" s="20"/>
      <c r="I130" s="91"/>
      <c r="J130" s="20"/>
      <c r="K130" s="8"/>
      <c r="L130" s="8"/>
      <c r="M130" s="66"/>
      <c r="N130" s="66"/>
      <c r="O130" s="10"/>
      <c r="P130" s="10"/>
      <c r="Q130" s="10"/>
      <c r="R130" s="10"/>
      <c r="S130" s="10"/>
      <c r="T130" s="10"/>
      <c r="U130" s="10"/>
      <c r="V130" s="10"/>
      <c r="W130" s="10"/>
      <c r="X130" s="10"/>
      <c r="Y130" s="10"/>
      <c r="Z130" s="10"/>
      <c r="AA130" s="10"/>
      <c r="AB130" s="10"/>
      <c r="AC130" s="10"/>
    </row>
    <row r="131" spans="1:29" ht="19.95" customHeight="1" x14ac:dyDescent="0.3">
      <c r="A131" s="10"/>
      <c r="B131" s="20" t="s">
        <v>224</v>
      </c>
      <c r="C131" s="20" t="s">
        <v>105</v>
      </c>
      <c r="D131" s="409" t="s">
        <v>229</v>
      </c>
      <c r="E131" s="409"/>
      <c r="F131" s="409"/>
      <c r="G131" s="409"/>
      <c r="H131" s="409"/>
      <c r="I131" s="409"/>
      <c r="J131" s="409"/>
      <c r="K131" s="409"/>
      <c r="L131" s="25"/>
      <c r="M131" s="10"/>
      <c r="N131" s="10"/>
      <c r="O131" s="10"/>
      <c r="P131" s="10"/>
      <c r="Q131" s="10"/>
      <c r="R131" s="10"/>
      <c r="S131" s="10"/>
      <c r="T131" s="10"/>
      <c r="U131" s="10"/>
      <c r="V131" s="10"/>
      <c r="W131" s="10"/>
      <c r="X131" s="10"/>
      <c r="Y131" s="10"/>
      <c r="Z131" s="10"/>
      <c r="AA131" s="10"/>
      <c r="AB131" s="10"/>
      <c r="AC131" s="10"/>
    </row>
    <row r="132" spans="1:29" ht="19.95" customHeight="1" x14ac:dyDescent="0.3">
      <c r="A132" s="10"/>
      <c r="B132" s="112" t="s">
        <v>226</v>
      </c>
      <c r="C132" s="20" t="s">
        <v>105</v>
      </c>
      <c r="D132" s="409" t="s">
        <v>230</v>
      </c>
      <c r="E132" s="409"/>
      <c r="F132" s="409"/>
      <c r="G132" s="409"/>
      <c r="H132" s="409"/>
      <c r="I132" s="409"/>
      <c r="J132" s="409"/>
      <c r="K132" s="409"/>
      <c r="L132" s="25"/>
      <c r="M132" s="10"/>
      <c r="N132" s="10"/>
      <c r="O132" s="10"/>
      <c r="P132" s="10"/>
      <c r="Q132" s="10"/>
      <c r="R132" s="10"/>
      <c r="S132" s="10"/>
      <c r="T132" s="10"/>
      <c r="U132" s="10"/>
      <c r="V132" s="10"/>
      <c r="W132" s="10"/>
      <c r="X132" s="10"/>
      <c r="Y132" s="10"/>
      <c r="Z132" s="10"/>
      <c r="AA132" s="10"/>
      <c r="AB132" s="10"/>
      <c r="AC132" s="10"/>
    </row>
    <row r="133" spans="1:29" ht="19.95" customHeight="1" x14ac:dyDescent="0.3">
      <c r="A133" s="10"/>
      <c r="B133" s="112" t="s">
        <v>225</v>
      </c>
      <c r="C133" s="105"/>
      <c r="D133" s="409" t="s">
        <v>231</v>
      </c>
      <c r="E133" s="409"/>
      <c r="F133" s="409"/>
      <c r="G133" s="409"/>
      <c r="H133" s="409"/>
      <c r="I133" s="409"/>
      <c r="J133" s="409"/>
      <c r="K133" s="409"/>
      <c r="L133" s="24"/>
      <c r="M133" s="10"/>
      <c r="N133" s="10"/>
      <c r="O133" s="10"/>
      <c r="P133" s="10"/>
      <c r="Q133" s="10"/>
      <c r="R133" s="10"/>
      <c r="S133" s="10"/>
      <c r="T133" s="10"/>
      <c r="U133" s="10"/>
      <c r="V133" s="10"/>
      <c r="W133" s="10"/>
      <c r="X133" s="10"/>
      <c r="Y133" s="10"/>
      <c r="Z133" s="10"/>
      <c r="AA133" s="10"/>
      <c r="AB133" s="10"/>
      <c r="AC133" s="10"/>
    </row>
    <row r="134" spans="1:29" ht="19.95" customHeight="1" x14ac:dyDescent="0.3">
      <c r="A134" s="10"/>
      <c r="B134" s="20" t="s">
        <v>197</v>
      </c>
      <c r="C134" s="20" t="s">
        <v>105</v>
      </c>
      <c r="D134" s="409" t="s">
        <v>204</v>
      </c>
      <c r="E134" s="409"/>
      <c r="F134" s="409"/>
      <c r="G134" s="409"/>
      <c r="H134" s="409"/>
      <c r="I134" s="409"/>
      <c r="J134" s="409"/>
      <c r="K134" s="409"/>
      <c r="L134" s="8"/>
      <c r="M134" s="10"/>
      <c r="N134" s="10"/>
      <c r="O134" s="10"/>
      <c r="P134" s="10"/>
      <c r="Q134" s="10"/>
      <c r="R134" s="10"/>
      <c r="S134" s="10"/>
      <c r="T134" s="10"/>
      <c r="U134" s="10"/>
      <c r="V134" s="10"/>
      <c r="W134" s="10"/>
      <c r="X134" s="10"/>
      <c r="Y134" s="10"/>
      <c r="Z134" s="10"/>
      <c r="AA134" s="10"/>
      <c r="AB134" s="10"/>
      <c r="AC134" s="10"/>
    </row>
    <row r="135" spans="1:29" ht="19.95" customHeight="1" x14ac:dyDescent="0.3">
      <c r="A135" s="10"/>
      <c r="B135" s="20" t="s">
        <v>221</v>
      </c>
      <c r="C135" s="20" t="s">
        <v>105</v>
      </c>
      <c r="D135" s="26" t="s">
        <v>128</v>
      </c>
      <c r="E135" s="24"/>
      <c r="F135" s="24"/>
      <c r="G135" s="24"/>
      <c r="H135" s="24"/>
      <c r="I135" s="24"/>
      <c r="J135" s="24"/>
      <c r="K135" s="24"/>
      <c r="L135" s="8"/>
      <c r="M135" s="10"/>
      <c r="N135" s="10"/>
      <c r="O135" s="10"/>
      <c r="P135" s="10"/>
      <c r="Q135" s="10"/>
      <c r="R135" s="10"/>
      <c r="S135" s="10"/>
      <c r="T135" s="10"/>
      <c r="U135" s="10"/>
      <c r="V135" s="10"/>
      <c r="W135" s="10"/>
      <c r="X135" s="10"/>
      <c r="Y135" s="10"/>
      <c r="Z135" s="10"/>
      <c r="AA135" s="10"/>
      <c r="AB135" s="10"/>
      <c r="AC135" s="10"/>
    </row>
    <row r="136" spans="1:29" ht="19.95" customHeight="1" x14ac:dyDescent="0.3">
      <c r="A136" s="10"/>
      <c r="B136" s="113" t="s">
        <v>198</v>
      </c>
      <c r="C136" s="20" t="s">
        <v>105</v>
      </c>
      <c r="D136" s="57" t="s">
        <v>203</v>
      </c>
      <c r="E136" s="57"/>
      <c r="F136" s="91"/>
      <c r="G136" s="91"/>
      <c r="H136" s="114"/>
      <c r="I136" s="114"/>
      <c r="J136" s="56"/>
      <c r="K136" s="56"/>
      <c r="L136" s="8"/>
      <c r="M136" s="10"/>
      <c r="N136" s="10"/>
      <c r="O136" s="10"/>
      <c r="P136" s="10"/>
      <c r="Q136" s="10"/>
      <c r="R136" s="10"/>
      <c r="S136" s="10"/>
      <c r="T136" s="10"/>
      <c r="U136" s="10"/>
      <c r="V136" s="10"/>
      <c r="W136" s="10"/>
      <c r="X136" s="10"/>
      <c r="Y136" s="10"/>
      <c r="Z136" s="10"/>
      <c r="AA136" s="10"/>
      <c r="AB136" s="10"/>
      <c r="AC136" s="10"/>
    </row>
    <row r="137" spans="1:29" ht="19.95" customHeight="1" x14ac:dyDescent="0.3">
      <c r="A137" s="10"/>
      <c r="B137" s="20" t="s">
        <v>199</v>
      </c>
      <c r="C137" s="20" t="s">
        <v>105</v>
      </c>
      <c r="D137" s="8" t="s">
        <v>362</v>
      </c>
      <c r="E137" s="8"/>
      <c r="F137" s="8"/>
      <c r="G137" s="8"/>
      <c r="H137" s="8"/>
      <c r="I137" s="8"/>
      <c r="J137" s="8"/>
      <c r="K137" s="8"/>
      <c r="L137" s="8"/>
      <c r="M137" s="10"/>
      <c r="N137" s="10"/>
      <c r="O137" s="10"/>
      <c r="P137" s="10"/>
      <c r="Q137" s="10"/>
      <c r="R137" s="10"/>
      <c r="S137" s="10"/>
      <c r="T137" s="10"/>
      <c r="U137" s="10"/>
      <c r="V137" s="10"/>
      <c r="W137" s="10"/>
      <c r="X137" s="10"/>
      <c r="Y137" s="10"/>
      <c r="Z137" s="10"/>
      <c r="AA137" s="10"/>
      <c r="AB137" s="10"/>
      <c r="AC137" s="10"/>
    </row>
    <row r="138" spans="1:29" ht="19.95" customHeight="1" x14ac:dyDescent="0.3">
      <c r="A138" s="10"/>
      <c r="B138" s="20" t="s">
        <v>200</v>
      </c>
      <c r="C138" s="20" t="s">
        <v>105</v>
      </c>
      <c r="D138" s="339" t="s">
        <v>201</v>
      </c>
      <c r="E138" s="339"/>
      <c r="F138" s="339"/>
      <c r="G138" s="339"/>
      <c r="H138" s="339"/>
      <c r="I138" s="339"/>
      <c r="J138" s="8"/>
      <c r="K138" s="8"/>
      <c r="L138" s="66"/>
      <c r="M138" s="10"/>
      <c r="N138" s="10"/>
      <c r="O138" s="10"/>
      <c r="P138" s="10"/>
      <c r="Q138" s="10"/>
      <c r="R138" s="10"/>
      <c r="S138" s="10"/>
      <c r="T138" s="10"/>
      <c r="U138" s="10"/>
      <c r="V138" s="10"/>
      <c r="W138" s="10"/>
      <c r="X138" s="10"/>
      <c r="Y138" s="10"/>
      <c r="Z138" s="10"/>
      <c r="AA138" s="10"/>
      <c r="AB138" s="10"/>
      <c r="AC138" s="10"/>
    </row>
    <row r="139" spans="1:29" ht="19.95" customHeight="1" x14ac:dyDescent="0.3">
      <c r="A139" s="10"/>
      <c r="B139" s="20" t="s">
        <v>206</v>
      </c>
      <c r="C139" s="20" t="s">
        <v>105</v>
      </c>
      <c r="D139" s="6" t="s">
        <v>209</v>
      </c>
      <c r="E139" s="26"/>
      <c r="F139" s="26"/>
      <c r="G139" s="26"/>
      <c r="H139" s="26"/>
      <c r="I139" s="26"/>
      <c r="J139" s="8"/>
      <c r="K139" s="8"/>
      <c r="L139" s="66"/>
      <c r="M139" s="10"/>
      <c r="N139" s="10"/>
      <c r="O139" s="10"/>
      <c r="P139" s="10"/>
      <c r="Q139" s="10"/>
      <c r="R139" s="10"/>
      <c r="S139" s="10"/>
      <c r="T139" s="10"/>
      <c r="U139" s="10"/>
      <c r="V139" s="10"/>
      <c r="W139" s="10"/>
      <c r="X139" s="10"/>
      <c r="Y139" s="10"/>
      <c r="Z139" s="10"/>
      <c r="AA139" s="10"/>
      <c r="AB139" s="10"/>
      <c r="AC139" s="10"/>
    </row>
    <row r="140" spans="1:29" ht="19.95" customHeight="1" x14ac:dyDescent="0.3">
      <c r="A140" s="10"/>
      <c r="B140" s="112" t="s">
        <v>190</v>
      </c>
      <c r="C140" s="20" t="s">
        <v>105</v>
      </c>
      <c r="D140" s="57" t="s">
        <v>365</v>
      </c>
      <c r="E140" s="57"/>
      <c r="F140" s="57"/>
      <c r="G140" s="57"/>
      <c r="H140" s="57"/>
      <c r="I140" s="57"/>
      <c r="J140" s="57"/>
      <c r="K140" s="8"/>
      <c r="L140" s="66"/>
      <c r="M140" s="10"/>
      <c r="N140" s="10"/>
      <c r="O140" s="10"/>
      <c r="P140" s="10"/>
      <c r="Q140" s="10"/>
      <c r="R140" s="10"/>
      <c r="S140" s="10"/>
      <c r="T140" s="10"/>
      <c r="U140" s="10"/>
      <c r="V140" s="10"/>
      <c r="W140" s="10"/>
      <c r="X140" s="10"/>
      <c r="Y140" s="10"/>
      <c r="Z140" s="10"/>
      <c r="AA140" s="10"/>
      <c r="AB140" s="10"/>
      <c r="AC140" s="10"/>
    </row>
    <row r="141" spans="1:29" ht="19.95" customHeight="1" x14ac:dyDescent="0.35">
      <c r="A141" s="10"/>
      <c r="B141" s="20" t="s">
        <v>207</v>
      </c>
      <c r="C141" s="20" t="s">
        <v>105</v>
      </c>
      <c r="D141" s="8" t="s">
        <v>210</v>
      </c>
      <c r="E141" s="76"/>
      <c r="F141" s="76"/>
      <c r="G141" s="76"/>
      <c r="H141" s="76"/>
      <c r="I141" s="76"/>
      <c r="J141" s="76"/>
      <c r="K141" s="76"/>
      <c r="L141" s="66"/>
      <c r="M141" s="13"/>
      <c r="N141" s="10"/>
      <c r="O141" s="10"/>
      <c r="P141" s="10"/>
      <c r="Q141" s="10"/>
      <c r="R141" s="10"/>
      <c r="S141" s="10"/>
      <c r="T141" s="10"/>
      <c r="U141" s="10"/>
      <c r="V141" s="10"/>
      <c r="W141" s="10"/>
      <c r="X141" s="10"/>
      <c r="Y141" s="10"/>
      <c r="Z141" s="10"/>
      <c r="AA141" s="10"/>
      <c r="AB141" s="10"/>
      <c r="AC141" s="10"/>
    </row>
    <row r="142" spans="1:29" ht="19.95" customHeight="1" x14ac:dyDescent="0.35">
      <c r="A142" s="10"/>
      <c r="B142" s="113" t="s">
        <v>208</v>
      </c>
      <c r="C142" s="20" t="s">
        <v>105</v>
      </c>
      <c r="D142" s="6" t="s">
        <v>211</v>
      </c>
      <c r="E142" s="76"/>
      <c r="F142" s="76"/>
      <c r="G142" s="76"/>
      <c r="H142" s="76"/>
      <c r="I142" s="76"/>
      <c r="J142" s="76"/>
      <c r="K142" s="76"/>
      <c r="L142" s="66"/>
      <c r="M142" s="13"/>
      <c r="N142" s="10"/>
      <c r="O142" s="10"/>
      <c r="P142" s="10"/>
      <c r="Q142" s="10"/>
      <c r="R142" s="10"/>
      <c r="S142" s="10"/>
      <c r="T142" s="10"/>
      <c r="U142" s="10"/>
      <c r="V142" s="10"/>
      <c r="W142" s="10"/>
      <c r="X142" s="10"/>
      <c r="Y142" s="10"/>
      <c r="Z142" s="10"/>
      <c r="AA142" s="10"/>
      <c r="AB142" s="10"/>
      <c r="AC142" s="10"/>
    </row>
    <row r="143" spans="1:29" ht="19.95" customHeight="1" x14ac:dyDescent="0.35">
      <c r="A143" s="10"/>
      <c r="B143" s="20" t="s">
        <v>212</v>
      </c>
      <c r="C143" s="20" t="s">
        <v>105</v>
      </c>
      <c r="D143" s="76" t="s">
        <v>213</v>
      </c>
      <c r="E143" s="76"/>
      <c r="F143" s="76"/>
      <c r="G143" s="76"/>
      <c r="H143" s="76"/>
      <c r="I143" s="76"/>
      <c r="J143" s="76"/>
      <c r="K143" s="76"/>
      <c r="L143" s="66"/>
      <c r="M143" s="13"/>
      <c r="N143" s="10"/>
      <c r="O143" s="10"/>
      <c r="P143" s="10"/>
      <c r="Q143" s="10"/>
      <c r="R143" s="10"/>
      <c r="S143" s="10"/>
      <c r="T143" s="10"/>
      <c r="U143" s="10"/>
      <c r="V143" s="10"/>
      <c r="W143" s="10"/>
      <c r="X143" s="10"/>
      <c r="Y143" s="10"/>
      <c r="Z143" s="10"/>
      <c r="AA143" s="10"/>
      <c r="AB143" s="10"/>
      <c r="AC143" s="10"/>
    </row>
    <row r="144" spans="1:29" ht="19.95" customHeight="1" x14ac:dyDescent="0.35">
      <c r="A144" s="10"/>
      <c r="B144" s="115" t="s">
        <v>214</v>
      </c>
      <c r="C144" s="20" t="s">
        <v>105</v>
      </c>
      <c r="D144" s="76" t="s">
        <v>215</v>
      </c>
      <c r="E144" s="76"/>
      <c r="F144" s="76"/>
      <c r="G144" s="76"/>
      <c r="H144" s="76"/>
      <c r="I144" s="76"/>
      <c r="J144" s="76"/>
      <c r="K144" s="76"/>
      <c r="L144" s="66"/>
      <c r="M144" s="13"/>
      <c r="N144" s="10"/>
      <c r="O144" s="10"/>
      <c r="P144" s="10"/>
      <c r="Q144" s="10"/>
      <c r="R144" s="10"/>
      <c r="S144" s="10"/>
      <c r="T144" s="10"/>
      <c r="U144" s="10"/>
      <c r="V144" s="10"/>
      <c r="W144" s="10"/>
      <c r="X144" s="10"/>
      <c r="Y144" s="10"/>
      <c r="Z144" s="10"/>
      <c r="AA144" s="10"/>
      <c r="AB144" s="10"/>
      <c r="AC144" s="10"/>
    </row>
    <row r="145" spans="1:34" ht="19.95" customHeight="1" x14ac:dyDescent="0.35">
      <c r="A145" s="10"/>
      <c r="B145" s="116" t="s">
        <v>254</v>
      </c>
      <c r="C145" s="20" t="s">
        <v>105</v>
      </c>
      <c r="D145" s="76" t="s">
        <v>217</v>
      </c>
      <c r="E145" s="76"/>
      <c r="F145" s="76"/>
      <c r="G145" s="76"/>
      <c r="H145" s="76"/>
      <c r="I145" s="76"/>
      <c r="J145" s="76"/>
      <c r="K145" s="76"/>
      <c r="L145" s="66"/>
      <c r="M145" s="13"/>
      <c r="N145" s="10"/>
      <c r="O145" s="10"/>
      <c r="P145" s="10"/>
      <c r="Q145" s="10"/>
      <c r="R145" s="10"/>
      <c r="S145" s="10"/>
      <c r="T145" s="10"/>
      <c r="U145" s="10"/>
      <c r="V145" s="10"/>
      <c r="W145" s="10"/>
      <c r="X145" s="10"/>
      <c r="Y145" s="10"/>
      <c r="Z145" s="10"/>
      <c r="AA145" s="10"/>
      <c r="AB145" s="10"/>
      <c r="AC145" s="10"/>
    </row>
    <row r="146" spans="1:34" ht="19.95" customHeight="1" x14ac:dyDescent="0.35">
      <c r="A146" s="10"/>
      <c r="B146" s="66"/>
      <c r="C146" s="66"/>
      <c r="D146" s="66"/>
      <c r="E146" s="66"/>
      <c r="F146" s="66"/>
      <c r="G146" s="66"/>
      <c r="H146" s="66"/>
      <c r="I146" s="66"/>
      <c r="J146" s="66"/>
      <c r="K146" s="66"/>
      <c r="L146" s="66"/>
      <c r="M146" s="13"/>
      <c r="N146" s="10"/>
      <c r="O146" s="10"/>
      <c r="P146" s="10"/>
      <c r="Q146" s="10"/>
      <c r="R146" s="10"/>
      <c r="S146" s="10"/>
      <c r="T146" s="10"/>
      <c r="U146" s="10"/>
      <c r="V146" s="10"/>
      <c r="W146" s="10"/>
      <c r="X146" s="10"/>
      <c r="Y146" s="10"/>
      <c r="Z146" s="10"/>
      <c r="AA146" s="10"/>
      <c r="AB146" s="10"/>
      <c r="AC146" s="10"/>
    </row>
    <row r="147" spans="1:34" ht="19.95" customHeight="1" x14ac:dyDescent="0.3">
      <c r="A147" s="10"/>
      <c r="B147" s="475" t="s">
        <v>306</v>
      </c>
      <c r="C147" s="475"/>
      <c r="D147" s="475"/>
      <c r="E147" s="102" t="s">
        <v>358</v>
      </c>
      <c r="F147" s="23" t="s">
        <v>221</v>
      </c>
      <c r="G147" s="23" t="s">
        <v>212</v>
      </c>
      <c r="H147" s="23" t="s">
        <v>207</v>
      </c>
      <c r="I147" s="23" t="s">
        <v>214</v>
      </c>
      <c r="J147" s="23" t="s">
        <v>354</v>
      </c>
      <c r="K147" s="40" t="s">
        <v>216</v>
      </c>
      <c r="L147" s="117" t="s">
        <v>208</v>
      </c>
      <c r="M147" s="23" t="s">
        <v>206</v>
      </c>
      <c r="N147" s="10"/>
      <c r="O147" s="10"/>
      <c r="P147" s="10"/>
      <c r="Q147" s="10"/>
      <c r="R147" s="10"/>
      <c r="S147" s="10"/>
      <c r="T147" s="10"/>
      <c r="U147" s="10"/>
      <c r="V147" s="10"/>
      <c r="W147" s="10"/>
      <c r="X147" s="10"/>
      <c r="Y147" s="10"/>
      <c r="Z147" s="10"/>
      <c r="AA147" s="10"/>
      <c r="AB147" s="10"/>
      <c r="AC147" s="10"/>
    </row>
    <row r="148" spans="1:34" ht="16.2" x14ac:dyDescent="0.3">
      <c r="A148" s="10"/>
      <c r="B148" s="407" t="s">
        <v>26</v>
      </c>
      <c r="C148" s="407"/>
      <c r="D148" s="407"/>
      <c r="E148" s="121"/>
      <c r="F148" s="142"/>
      <c r="G148" s="142"/>
      <c r="H148" s="143"/>
      <c r="I148" s="143"/>
      <c r="J148" s="181"/>
      <c r="K148" s="122" t="str">
        <f>I76</f>
        <v/>
      </c>
      <c r="L148" s="39">
        <v>1.1E-5</v>
      </c>
      <c r="M148" s="129">
        <f>(G148*SIN(RADIANS(I148)))+(F148*COS(RADIANS(I148)))</f>
        <v>0</v>
      </c>
      <c r="N148" s="10"/>
      <c r="O148" s="10"/>
      <c r="P148" s="10"/>
      <c r="Q148" s="10"/>
      <c r="R148" s="10"/>
      <c r="S148" s="10"/>
      <c r="T148" s="10"/>
      <c r="U148" s="10"/>
      <c r="V148" s="10"/>
      <c r="W148" s="10"/>
      <c r="X148" s="10"/>
      <c r="Y148" s="10"/>
      <c r="Z148" s="10"/>
      <c r="AA148" s="10"/>
      <c r="AB148" s="10"/>
      <c r="AC148" s="10"/>
    </row>
    <row r="149" spans="1:34" s="6" customFormat="1" ht="19.95" customHeight="1" x14ac:dyDescent="0.3">
      <c r="A149" s="10"/>
      <c r="B149" s="407" t="s">
        <v>27</v>
      </c>
      <c r="C149" s="407"/>
      <c r="D149" s="407"/>
      <c r="E149" s="121"/>
      <c r="F149" s="142"/>
      <c r="G149" s="142"/>
      <c r="H149" s="143"/>
      <c r="I149" s="143"/>
      <c r="J149" s="181"/>
      <c r="K149" s="122" t="str">
        <f>I77</f>
        <v/>
      </c>
      <c r="L149" s="39">
        <v>1.1E-5</v>
      </c>
      <c r="M149" s="129">
        <f t="shared" ref="M149:M150" si="3">(G149*SIN(RADIANS(I149)))+(F149*COS(RADIANS(I149)))</f>
        <v>0</v>
      </c>
      <c r="N149" s="10"/>
      <c r="O149" s="8"/>
      <c r="P149" s="8"/>
      <c r="Q149" s="8"/>
      <c r="R149" s="8"/>
      <c r="S149" s="8"/>
      <c r="T149" s="8"/>
      <c r="U149" s="8"/>
      <c r="V149" s="8"/>
      <c r="W149" s="8"/>
      <c r="X149" s="8"/>
      <c r="Y149" s="8"/>
      <c r="Z149" s="8"/>
      <c r="AA149" s="8"/>
      <c r="AB149" s="8"/>
      <c r="AC149" s="8"/>
      <c r="AD149" s="8"/>
      <c r="AE149" s="8"/>
      <c r="AF149" s="8"/>
      <c r="AG149" s="8"/>
      <c r="AH149" s="8"/>
    </row>
    <row r="150" spans="1:34" s="6" customFormat="1" ht="19.95" customHeight="1" x14ac:dyDescent="0.3">
      <c r="A150" s="10"/>
      <c r="B150" s="476" t="s">
        <v>28</v>
      </c>
      <c r="C150" s="476"/>
      <c r="D150" s="476"/>
      <c r="E150" s="121"/>
      <c r="F150" s="142"/>
      <c r="G150" s="142"/>
      <c r="H150" s="143"/>
      <c r="I150" s="143"/>
      <c r="J150" s="181"/>
      <c r="K150" s="122" t="str">
        <f>I78</f>
        <v/>
      </c>
      <c r="L150" s="39">
        <v>1.1E-5</v>
      </c>
      <c r="M150" s="129">
        <f t="shared" si="3"/>
        <v>0</v>
      </c>
      <c r="N150" s="10"/>
      <c r="O150" s="8"/>
      <c r="P150" s="8"/>
      <c r="Q150" s="8"/>
      <c r="R150" s="8"/>
      <c r="S150" s="8"/>
      <c r="T150" s="8"/>
      <c r="U150" s="8"/>
      <c r="V150" s="8"/>
      <c r="W150" s="8"/>
      <c r="X150" s="8"/>
      <c r="Y150" s="8"/>
      <c r="Z150" s="8"/>
      <c r="AA150" s="8"/>
      <c r="AB150" s="8"/>
      <c r="AC150" s="8"/>
      <c r="AD150" s="8"/>
      <c r="AE150" s="8"/>
      <c r="AF150" s="8"/>
      <c r="AG150" s="8"/>
      <c r="AH150" s="8"/>
    </row>
    <row r="151" spans="1:34" s="8" customFormat="1" ht="19.95" customHeight="1" x14ac:dyDescent="0.3">
      <c r="A151" s="10"/>
      <c r="B151" s="153"/>
      <c r="C151" s="153"/>
      <c r="D151" s="153"/>
      <c r="E151" s="10"/>
      <c r="F151" s="25"/>
      <c r="G151" s="25"/>
      <c r="H151" s="25"/>
      <c r="I151" s="25"/>
      <c r="J151" s="25"/>
      <c r="K151" s="25"/>
      <c r="L151" s="25"/>
      <c r="M151" s="25"/>
      <c r="N151" s="10"/>
    </row>
    <row r="152" spans="1:34" s="8" customFormat="1" ht="19.95" customHeight="1" x14ac:dyDescent="0.3">
      <c r="A152" s="10"/>
      <c r="B152" s="153"/>
      <c r="C152" s="153"/>
      <c r="D152" s="153"/>
      <c r="E152" s="10"/>
      <c r="F152" s="25"/>
      <c r="G152" s="25"/>
      <c r="H152" s="25"/>
      <c r="I152" s="25"/>
      <c r="J152" s="25"/>
      <c r="K152" s="25"/>
      <c r="L152" s="25"/>
      <c r="M152" s="25"/>
      <c r="N152" s="10"/>
    </row>
    <row r="153" spans="1:34" s="6" customFormat="1" ht="19.95" customHeight="1" x14ac:dyDescent="0.3">
      <c r="A153" s="10"/>
      <c r="B153" s="475" t="s">
        <v>306</v>
      </c>
      <c r="C153" s="475"/>
      <c r="D153" s="475"/>
      <c r="E153" s="23" t="s">
        <v>200</v>
      </c>
      <c r="F153" s="102" t="s">
        <v>381</v>
      </c>
      <c r="G153" s="102" t="s">
        <v>226</v>
      </c>
      <c r="H153" s="23" t="s">
        <v>382</v>
      </c>
      <c r="I153" s="23" t="s">
        <v>260</v>
      </c>
      <c r="J153" s="23" t="s">
        <v>198</v>
      </c>
      <c r="K153" s="103" t="s">
        <v>261</v>
      </c>
      <c r="L153" s="25"/>
      <c r="M153" s="25"/>
      <c r="N153" s="10"/>
      <c r="O153" s="8"/>
      <c r="P153" s="8"/>
      <c r="Q153" s="8"/>
      <c r="R153" s="8"/>
      <c r="S153" s="8"/>
      <c r="T153" s="8"/>
      <c r="U153" s="8"/>
      <c r="V153" s="8"/>
      <c r="W153" s="8"/>
      <c r="X153" s="8"/>
      <c r="Y153" s="8"/>
      <c r="Z153" s="8"/>
      <c r="AA153" s="8"/>
      <c r="AB153" s="8"/>
      <c r="AC153" s="8"/>
      <c r="AD153" s="8"/>
      <c r="AE153" s="8"/>
      <c r="AF153" s="8"/>
      <c r="AG153" s="8"/>
      <c r="AH153" s="8"/>
    </row>
    <row r="154" spans="1:34" s="6" customFormat="1" ht="19.95" customHeight="1" x14ac:dyDescent="0.3">
      <c r="A154" s="10"/>
      <c r="B154" s="407" t="s">
        <v>26</v>
      </c>
      <c r="C154" s="407"/>
      <c r="D154" s="407"/>
      <c r="E154" s="184" t="str">
        <f>IF(COUNTBLANK(F148)=1,"",IF(K123=0,((J148*M148)/L148),(K148*M148)/L148))</f>
        <v/>
      </c>
      <c r="F154" s="130" t="str">
        <f>IFERROR(1+(16*2.71828^((-4*E148)/M148)),"")</f>
        <v/>
      </c>
      <c r="G154" s="127" t="str">
        <f>IFERROR(1.15+(7*2.71828^((-4*G148)/M148)),"")</f>
        <v/>
      </c>
      <c r="H154" s="127" t="str">
        <f>IFERROR(1+(5*2.71828^((-1.1*H148)/M148)),"")</f>
        <v/>
      </c>
      <c r="I154" s="122">
        <f>1+(1.5*((I148/90)^0.57))</f>
        <v>1</v>
      </c>
      <c r="J154" s="122">
        <v>1.94</v>
      </c>
      <c r="K154" s="128" t="str">
        <f>IFERROR(F154*G154*H154*I154*(0.094*J154*J148^2)*((1/LOG(E154))-0.1),"")</f>
        <v/>
      </c>
      <c r="L154" s="8"/>
      <c r="M154" s="8"/>
      <c r="N154" s="10"/>
      <c r="O154" s="8"/>
      <c r="P154" s="8"/>
      <c r="Q154" s="8"/>
      <c r="R154" s="356"/>
      <c r="S154" s="356"/>
      <c r="T154" s="356"/>
      <c r="U154" s="356"/>
      <c r="V154" s="356"/>
      <c r="W154" s="8"/>
      <c r="X154" s="8"/>
      <c r="Y154" s="8"/>
      <c r="Z154" s="8"/>
      <c r="AA154" s="8"/>
      <c r="AB154" s="8"/>
      <c r="AC154" s="8"/>
      <c r="AD154" s="8"/>
      <c r="AE154" s="8"/>
      <c r="AF154" s="8"/>
      <c r="AG154" s="8"/>
      <c r="AH154" s="8"/>
    </row>
    <row r="155" spans="1:34" s="6" customFormat="1" ht="19.95" customHeight="1" x14ac:dyDescent="0.3">
      <c r="A155" s="10"/>
      <c r="B155" s="407" t="s">
        <v>27</v>
      </c>
      <c r="C155" s="407"/>
      <c r="D155" s="407"/>
      <c r="E155" s="184" t="str">
        <f t="shared" ref="E155:E156" si="4">IF(COUNTBLANK(F149)=1,"",IF(K124=0,((J149*M149)/L149),(K149*M149)/L149))</f>
        <v/>
      </c>
      <c r="F155" s="130" t="str">
        <f t="shared" ref="F155:F156" si="5">IFERROR(1+(16*2.71828^((-4*E149)/M149)),"")</f>
        <v/>
      </c>
      <c r="G155" s="127" t="str">
        <f t="shared" ref="G155:G156" si="6">IFERROR(1.15+(7*2.71828^((-4*G149)/M149)),"")</f>
        <v/>
      </c>
      <c r="H155" s="127" t="str">
        <f t="shared" ref="H155:H156" si="7">IFERROR(1+(5*2.71828^((-1.1*H149)/M149)),"")</f>
        <v/>
      </c>
      <c r="I155" s="122">
        <f t="shared" ref="I155:I156" si="8">1+(1.5*((I149/90)^0.57))</f>
        <v>1</v>
      </c>
      <c r="J155" s="122">
        <v>1.94</v>
      </c>
      <c r="K155" s="128" t="str">
        <f t="shared" ref="K155:K156" si="9">IFERROR(F155*G155*H155*I155*(0.094*J155*J149^2)*((1/LOG(E155))-0.1),"")</f>
        <v/>
      </c>
      <c r="L155" s="8"/>
      <c r="M155" s="10"/>
      <c r="N155" s="10"/>
      <c r="O155" s="8"/>
      <c r="P155" s="8"/>
      <c r="Q155" s="8"/>
      <c r="R155" s="9"/>
      <c r="S155" s="9"/>
      <c r="T155" s="9"/>
      <c r="U155" s="9"/>
      <c r="V155" s="9"/>
      <c r="W155" s="8"/>
      <c r="X155" s="8"/>
      <c r="Y155" s="8"/>
      <c r="Z155" s="8"/>
      <c r="AA155" s="8"/>
      <c r="AB155" s="8"/>
      <c r="AC155" s="8"/>
      <c r="AD155" s="8"/>
      <c r="AE155" s="8"/>
      <c r="AF155" s="8"/>
      <c r="AG155" s="8"/>
      <c r="AH155" s="8"/>
    </row>
    <row r="156" spans="1:34" s="6" customFormat="1" ht="19.95" customHeight="1" x14ac:dyDescent="0.3">
      <c r="A156" s="10"/>
      <c r="B156" s="476" t="s">
        <v>28</v>
      </c>
      <c r="C156" s="476"/>
      <c r="D156" s="476"/>
      <c r="E156" s="184" t="str">
        <f t="shared" si="4"/>
        <v/>
      </c>
      <c r="F156" s="130" t="str">
        <f t="shared" si="5"/>
        <v/>
      </c>
      <c r="G156" s="127" t="str">
        <f t="shared" si="6"/>
        <v/>
      </c>
      <c r="H156" s="127" t="str">
        <f t="shared" si="7"/>
        <v/>
      </c>
      <c r="I156" s="122">
        <f t="shared" si="8"/>
        <v>1</v>
      </c>
      <c r="J156" s="122">
        <v>1.94</v>
      </c>
      <c r="K156" s="128" t="str">
        <f t="shared" si="9"/>
        <v/>
      </c>
      <c r="L156" s="10"/>
      <c r="M156" s="10"/>
      <c r="N156" s="10"/>
      <c r="O156" s="8"/>
      <c r="P156" s="8"/>
      <c r="Q156" s="8"/>
      <c r="R156" s="480"/>
      <c r="S156" s="480"/>
      <c r="T156" s="480"/>
      <c r="U156" s="480"/>
      <c r="V156" s="480"/>
      <c r="W156" s="8"/>
      <c r="X156" s="8"/>
      <c r="Y156" s="8"/>
      <c r="Z156" s="8"/>
      <c r="AA156" s="8"/>
      <c r="AB156" s="8"/>
      <c r="AC156" s="8"/>
      <c r="AD156" s="8"/>
      <c r="AE156" s="8"/>
      <c r="AF156" s="8"/>
      <c r="AG156" s="8"/>
      <c r="AH156" s="8"/>
    </row>
    <row r="157" spans="1:34" s="8" customFormat="1" ht="19.95" customHeight="1" x14ac:dyDescent="0.3">
      <c r="A157" s="10"/>
      <c r="B157" s="153"/>
      <c r="C157" s="153"/>
      <c r="D157" s="153"/>
      <c r="E157" s="10"/>
      <c r="F157" s="10"/>
      <c r="G157" s="10"/>
      <c r="H157" s="10"/>
      <c r="I157" s="10"/>
      <c r="J157" s="10"/>
      <c r="K157" s="10"/>
      <c r="L157" s="10"/>
      <c r="M157" s="10"/>
      <c r="N157" s="10"/>
      <c r="R157" s="49"/>
      <c r="S157" s="49"/>
      <c r="T157" s="49"/>
      <c r="U157" s="49"/>
      <c r="V157" s="49"/>
    </row>
    <row r="158" spans="1:34" ht="19.95" customHeight="1" x14ac:dyDescent="0.35">
      <c r="A158" s="66"/>
      <c r="B158" s="68" t="s">
        <v>375</v>
      </c>
      <c r="C158" s="20"/>
      <c r="D158" s="20"/>
      <c r="E158" s="20"/>
      <c r="F158" s="20"/>
      <c r="G158" s="8"/>
      <c r="H158" s="20"/>
      <c r="I158" s="20"/>
      <c r="J158" s="20"/>
      <c r="K158" s="20"/>
      <c r="L158" s="8"/>
      <c r="M158" s="66"/>
      <c r="N158" s="66"/>
      <c r="O158" s="66"/>
      <c r="P158" s="66"/>
      <c r="Q158" s="10"/>
      <c r="R158" s="10"/>
      <c r="S158" s="10"/>
      <c r="T158" s="10"/>
      <c r="U158" s="10"/>
      <c r="V158" s="10"/>
      <c r="W158" s="10"/>
      <c r="X158" s="10"/>
      <c r="Y158" s="10"/>
      <c r="Z158" s="10"/>
      <c r="AA158" s="10"/>
      <c r="AB158" s="10"/>
      <c r="AC158" s="10"/>
    </row>
    <row r="159" spans="1:34" ht="19.95" customHeight="1" x14ac:dyDescent="0.3">
      <c r="A159" s="66"/>
      <c r="B159" s="10"/>
      <c r="C159" s="20"/>
      <c r="D159" s="20"/>
      <c r="E159" s="20"/>
      <c r="F159" s="20"/>
      <c r="G159" s="8"/>
      <c r="H159" s="20"/>
      <c r="I159" s="20"/>
      <c r="J159" s="20"/>
      <c r="K159" s="20"/>
      <c r="L159" s="8"/>
      <c r="M159" s="66"/>
      <c r="N159" s="66"/>
      <c r="O159" s="66"/>
      <c r="P159" s="66"/>
      <c r="Q159" s="10"/>
      <c r="R159" s="10"/>
      <c r="S159" s="10"/>
      <c r="T159" s="10"/>
      <c r="U159" s="10"/>
      <c r="V159" s="10"/>
      <c r="W159" s="10"/>
      <c r="X159" s="10"/>
      <c r="Y159" s="10"/>
      <c r="Z159" s="10"/>
      <c r="AA159" s="10"/>
      <c r="AB159" s="10"/>
      <c r="AC159" s="10"/>
    </row>
    <row r="160" spans="1:34" ht="19.95" customHeight="1" x14ac:dyDescent="0.3">
      <c r="A160" s="66"/>
      <c r="B160" s="10"/>
      <c r="C160" s="20"/>
      <c r="D160" s="20"/>
      <c r="E160" s="20"/>
      <c r="F160" s="20"/>
      <c r="G160" s="8"/>
      <c r="H160" s="20"/>
      <c r="I160" s="20"/>
      <c r="J160" s="20"/>
      <c r="K160" s="20"/>
      <c r="L160" s="8"/>
      <c r="M160" s="66"/>
      <c r="N160" s="66"/>
      <c r="O160" s="66"/>
      <c r="P160" s="66"/>
      <c r="Q160" s="10"/>
      <c r="R160" s="10"/>
      <c r="S160" s="10"/>
      <c r="T160" s="10"/>
      <c r="U160" s="10"/>
      <c r="V160" s="10"/>
      <c r="W160" s="10"/>
      <c r="X160" s="10"/>
      <c r="Y160" s="10"/>
      <c r="Z160" s="10"/>
      <c r="AA160" s="10"/>
      <c r="AB160" s="10"/>
      <c r="AC160" s="10"/>
    </row>
    <row r="161" spans="1:31" ht="19.95" customHeight="1" x14ac:dyDescent="0.3">
      <c r="A161" s="66"/>
      <c r="B161" s="10"/>
      <c r="C161" s="20"/>
      <c r="D161" s="20"/>
      <c r="E161" s="20"/>
      <c r="F161" s="20"/>
      <c r="G161" s="8"/>
      <c r="H161" s="20"/>
      <c r="I161" s="20"/>
      <c r="J161" s="20"/>
      <c r="K161" s="20"/>
      <c r="L161" s="8"/>
      <c r="M161" s="66"/>
      <c r="N161" s="66"/>
      <c r="O161" s="66"/>
      <c r="P161" s="66"/>
      <c r="Q161" s="10"/>
      <c r="R161" s="10"/>
      <c r="S161" s="10"/>
      <c r="T161" s="10"/>
      <c r="U161" s="10"/>
      <c r="V161" s="10"/>
      <c r="W161" s="10"/>
      <c r="X161" s="10"/>
      <c r="Y161" s="10"/>
      <c r="Z161" s="10"/>
      <c r="AA161" s="10"/>
      <c r="AB161" s="10"/>
      <c r="AC161" s="10"/>
    </row>
    <row r="162" spans="1:31" ht="19.95" customHeight="1" x14ac:dyDescent="0.3">
      <c r="A162" s="66"/>
      <c r="B162" s="10"/>
      <c r="C162" s="20"/>
      <c r="D162" s="20"/>
      <c r="E162" s="20"/>
      <c r="F162" s="20"/>
      <c r="G162" s="8"/>
      <c r="H162" s="20"/>
      <c r="I162" s="20"/>
      <c r="J162" s="20"/>
      <c r="K162" s="20"/>
      <c r="L162" s="8"/>
      <c r="M162" s="66"/>
      <c r="N162" s="66"/>
      <c r="O162" s="66"/>
      <c r="P162" s="66"/>
      <c r="Q162" s="10"/>
      <c r="R162" s="10"/>
      <c r="S162" s="10"/>
      <c r="T162" s="10"/>
      <c r="U162" s="10"/>
      <c r="V162" s="10"/>
      <c r="W162" s="10"/>
      <c r="X162" s="10"/>
      <c r="Y162" s="10"/>
      <c r="Z162" s="10"/>
      <c r="AA162" s="10"/>
      <c r="AB162" s="10"/>
      <c r="AC162" s="10"/>
    </row>
    <row r="163" spans="1:31" ht="19.95" customHeight="1" x14ac:dyDescent="0.3">
      <c r="A163" s="66"/>
      <c r="B163" s="10"/>
      <c r="C163" s="20"/>
      <c r="D163" s="20"/>
      <c r="E163" s="20"/>
      <c r="F163" s="20"/>
      <c r="G163" s="8"/>
      <c r="H163" s="20"/>
      <c r="I163" s="20"/>
      <c r="J163" s="20"/>
      <c r="K163" s="20"/>
      <c r="L163" s="8"/>
      <c r="M163" s="66"/>
      <c r="N163" s="66"/>
      <c r="O163" s="66"/>
      <c r="P163" s="66"/>
      <c r="Q163" s="10"/>
      <c r="R163" s="10"/>
      <c r="S163" s="10"/>
      <c r="T163" s="10"/>
      <c r="U163" s="10"/>
      <c r="V163" s="10"/>
      <c r="W163" s="10"/>
      <c r="X163" s="10"/>
      <c r="Y163" s="10"/>
      <c r="Z163" s="10"/>
      <c r="AA163" s="10"/>
      <c r="AB163" s="10"/>
      <c r="AC163" s="10"/>
    </row>
    <row r="164" spans="1:31" ht="19.95" customHeight="1" x14ac:dyDescent="0.3">
      <c r="A164" s="66"/>
      <c r="B164" s="10"/>
      <c r="C164" s="20"/>
      <c r="D164" s="20"/>
      <c r="E164" s="20"/>
      <c r="F164" s="20"/>
      <c r="G164" s="8"/>
      <c r="H164" s="20"/>
      <c r="I164" s="20"/>
      <c r="J164" s="20"/>
      <c r="K164" s="20"/>
      <c r="L164" s="8"/>
      <c r="M164" s="66"/>
      <c r="N164" s="66"/>
      <c r="O164" s="66"/>
      <c r="P164" s="66"/>
      <c r="Q164" s="10"/>
      <c r="R164" s="10"/>
      <c r="S164" s="10"/>
      <c r="T164" s="10"/>
      <c r="U164" s="10"/>
      <c r="V164" s="10"/>
      <c r="W164" s="10"/>
      <c r="X164" s="10"/>
      <c r="Y164" s="10"/>
      <c r="Z164" s="10"/>
      <c r="AA164" s="10"/>
      <c r="AB164" s="10"/>
      <c r="AC164" s="10"/>
    </row>
    <row r="165" spans="1:31" ht="19.95" customHeight="1" x14ac:dyDescent="0.3">
      <c r="A165" s="66"/>
      <c r="B165" s="10"/>
      <c r="C165" s="20"/>
      <c r="D165" s="20"/>
      <c r="E165" s="20"/>
      <c r="F165" s="20"/>
      <c r="G165" s="8"/>
      <c r="H165" s="20"/>
      <c r="I165" s="20"/>
      <c r="J165" s="20"/>
      <c r="K165" s="20"/>
      <c r="L165" s="8"/>
      <c r="M165" s="66"/>
      <c r="N165" s="66"/>
      <c r="O165" s="66"/>
      <c r="P165" s="66"/>
      <c r="Q165" s="10"/>
      <c r="R165" s="10"/>
      <c r="S165" s="10"/>
      <c r="T165" s="10"/>
      <c r="U165" s="10"/>
      <c r="V165" s="10"/>
      <c r="W165" s="10"/>
      <c r="X165" s="10"/>
      <c r="Y165" s="10"/>
      <c r="Z165" s="10"/>
      <c r="AA165" s="10"/>
      <c r="AB165" s="10"/>
      <c r="AC165" s="10"/>
    </row>
    <row r="166" spans="1:31" ht="19.95" customHeight="1" x14ac:dyDescent="0.3">
      <c r="A166" s="66"/>
      <c r="B166" s="10"/>
      <c r="C166" s="20"/>
      <c r="D166" s="20"/>
      <c r="E166" s="20"/>
      <c r="F166" s="20"/>
      <c r="G166" s="8"/>
      <c r="H166" s="20"/>
      <c r="I166" s="20"/>
      <c r="J166" s="20"/>
      <c r="K166" s="20"/>
      <c r="L166" s="8"/>
      <c r="M166" s="66"/>
      <c r="N166" s="66"/>
      <c r="O166" s="66"/>
      <c r="P166" s="66"/>
      <c r="Q166" s="10"/>
      <c r="R166" s="10"/>
      <c r="S166" s="10"/>
      <c r="T166" s="10"/>
      <c r="U166" s="10"/>
      <c r="V166" s="10"/>
      <c r="W166" s="10"/>
      <c r="X166" s="10"/>
      <c r="Y166" s="10"/>
      <c r="Z166" s="10"/>
      <c r="AA166" s="10"/>
      <c r="AB166" s="10"/>
      <c r="AC166" s="10"/>
    </row>
    <row r="167" spans="1:31" ht="19.95" customHeight="1" x14ac:dyDescent="0.3">
      <c r="A167" s="66"/>
      <c r="B167" s="10"/>
      <c r="C167" s="20"/>
      <c r="D167" s="20"/>
      <c r="E167" s="20"/>
      <c r="F167" s="20"/>
      <c r="G167" s="8"/>
      <c r="H167" s="20"/>
      <c r="I167" s="20"/>
      <c r="J167" s="20"/>
      <c r="K167" s="20"/>
      <c r="L167" s="8"/>
      <c r="M167" s="66"/>
      <c r="N167" s="66"/>
      <c r="O167" s="66"/>
      <c r="P167" s="66"/>
      <c r="Q167" s="10"/>
      <c r="R167" s="10"/>
      <c r="S167" s="10"/>
      <c r="T167" s="10"/>
      <c r="U167" s="10"/>
      <c r="V167" s="10"/>
      <c r="W167" s="10"/>
      <c r="X167" s="10"/>
      <c r="Y167" s="10"/>
      <c r="Z167" s="10"/>
      <c r="AA167" s="10"/>
      <c r="AB167" s="10"/>
      <c r="AC167" s="10"/>
    </row>
    <row r="168" spans="1:31" ht="19.95" customHeight="1" x14ac:dyDescent="0.3">
      <c r="A168" s="66"/>
      <c r="B168" s="10"/>
      <c r="C168" s="20"/>
      <c r="D168" s="20"/>
      <c r="E168" s="20"/>
      <c r="F168" s="20"/>
      <c r="G168" s="8"/>
      <c r="H168" s="20"/>
      <c r="I168" s="20"/>
      <c r="J168" s="20"/>
      <c r="K168" s="20"/>
      <c r="L168" s="8"/>
      <c r="M168" s="66"/>
      <c r="N168" s="66"/>
      <c r="O168" s="66"/>
      <c r="P168" s="66"/>
      <c r="Q168" s="10"/>
      <c r="R168" s="10"/>
      <c r="S168" s="10"/>
      <c r="T168" s="10"/>
      <c r="U168" s="10"/>
      <c r="V168" s="10"/>
      <c r="W168" s="10"/>
      <c r="X168" s="10"/>
      <c r="Y168" s="10"/>
      <c r="Z168" s="10"/>
      <c r="AA168" s="10"/>
      <c r="AB168" s="10"/>
      <c r="AC168" s="10"/>
    </row>
    <row r="169" spans="1:31" ht="19.95" customHeight="1" x14ac:dyDescent="0.3">
      <c r="A169" s="66"/>
      <c r="B169" s="10"/>
      <c r="C169" s="20"/>
      <c r="D169" s="20"/>
      <c r="E169" s="20"/>
      <c r="F169" s="20"/>
      <c r="G169" s="8"/>
      <c r="H169" s="20"/>
      <c r="I169" s="20"/>
      <c r="J169" s="20"/>
      <c r="K169" s="20"/>
      <c r="L169" s="8"/>
      <c r="M169" s="66"/>
      <c r="N169" s="66"/>
      <c r="O169" s="66"/>
      <c r="P169" s="66"/>
      <c r="Q169" s="10"/>
      <c r="R169" s="10"/>
      <c r="S169" s="10"/>
      <c r="T169" s="10"/>
      <c r="U169" s="10"/>
      <c r="V169" s="10"/>
      <c r="W169" s="10"/>
      <c r="X169" s="10"/>
      <c r="Y169" s="10"/>
      <c r="Z169" s="10"/>
      <c r="AA169" s="10"/>
      <c r="AB169" s="10"/>
      <c r="AC169" s="10"/>
    </row>
    <row r="170" spans="1:31" ht="19.95" customHeight="1" x14ac:dyDescent="0.3">
      <c r="A170" s="66"/>
      <c r="B170" s="10"/>
      <c r="C170" s="20"/>
      <c r="D170" s="20"/>
      <c r="E170" s="20"/>
      <c r="F170" s="20"/>
      <c r="G170" s="8"/>
      <c r="H170" s="20"/>
      <c r="I170" s="20"/>
      <c r="J170" s="20"/>
      <c r="K170" s="20"/>
      <c r="L170" s="8"/>
      <c r="M170" s="66"/>
      <c r="N170" s="66"/>
      <c r="O170" s="66"/>
      <c r="P170" s="66"/>
      <c r="Q170" s="10"/>
      <c r="R170" s="10"/>
      <c r="S170" s="10"/>
      <c r="T170" s="10"/>
      <c r="U170" s="10"/>
      <c r="V170" s="10"/>
      <c r="W170" s="10"/>
      <c r="X170" s="10"/>
      <c r="Y170" s="10"/>
      <c r="Z170" s="10"/>
      <c r="AA170" s="10"/>
      <c r="AB170" s="10"/>
      <c r="AC170" s="10"/>
    </row>
    <row r="171" spans="1:31" ht="19.95" customHeight="1" x14ac:dyDescent="0.3">
      <c r="A171" s="66"/>
      <c r="B171" s="10"/>
      <c r="C171" s="20"/>
      <c r="D171" s="20"/>
      <c r="E171" s="20"/>
      <c r="F171" s="20"/>
      <c r="G171" s="8"/>
      <c r="H171" s="20"/>
      <c r="I171" s="20"/>
      <c r="J171" s="20"/>
      <c r="K171" s="20"/>
      <c r="L171" s="8"/>
      <c r="M171" s="66"/>
      <c r="N171" s="66"/>
      <c r="O171" s="66"/>
      <c r="P171" s="66"/>
      <c r="Q171" s="10"/>
      <c r="R171" s="10"/>
      <c r="S171" s="10"/>
      <c r="T171" s="10"/>
      <c r="U171" s="10"/>
      <c r="V171" s="10"/>
      <c r="W171" s="10"/>
      <c r="X171" s="10"/>
      <c r="Y171" s="10"/>
      <c r="Z171" s="10"/>
      <c r="AA171" s="10"/>
      <c r="AB171" s="10"/>
      <c r="AC171" s="10"/>
    </row>
    <row r="172" spans="1:31" ht="19.95" customHeight="1" x14ac:dyDescent="0.3">
      <c r="A172" s="66"/>
      <c r="B172" s="475" t="s">
        <v>306</v>
      </c>
      <c r="C172" s="475"/>
      <c r="D172" s="475"/>
      <c r="E172" s="455" t="s">
        <v>292</v>
      </c>
      <c r="F172" s="455" t="s">
        <v>291</v>
      </c>
      <c r="G172" s="455"/>
      <c r="H172" s="455" t="s">
        <v>307</v>
      </c>
      <c r="I172" s="455"/>
      <c r="J172" s="455" t="s">
        <v>290</v>
      </c>
      <c r="K172" s="455"/>
      <c r="L172" s="8"/>
      <c r="M172" s="66"/>
      <c r="N172" s="66"/>
      <c r="O172" s="66"/>
      <c r="P172" s="66"/>
      <c r="Q172" s="10"/>
      <c r="R172" s="10"/>
      <c r="S172" s="10"/>
      <c r="T172" s="10"/>
      <c r="U172" s="10"/>
      <c r="V172" s="10"/>
      <c r="W172" s="10"/>
      <c r="X172" s="10"/>
      <c r="Y172" s="10"/>
      <c r="Z172" s="10"/>
      <c r="AA172" s="10"/>
      <c r="AB172" s="10"/>
      <c r="AC172" s="10"/>
    </row>
    <row r="173" spans="1:31" ht="22.95" customHeight="1" x14ac:dyDescent="0.3">
      <c r="A173" s="66"/>
      <c r="B173" s="475"/>
      <c r="C173" s="475"/>
      <c r="D173" s="475"/>
      <c r="E173" s="455"/>
      <c r="F173" s="455"/>
      <c r="G173" s="455"/>
      <c r="H173" s="455"/>
      <c r="I173" s="455"/>
      <c r="J173" s="455"/>
      <c r="K173" s="455"/>
      <c r="L173" s="8"/>
      <c r="M173" s="66"/>
      <c r="N173" s="66"/>
      <c r="O173" s="66"/>
      <c r="P173" s="66"/>
      <c r="Q173" s="10"/>
      <c r="R173" s="10"/>
      <c r="S173" s="10"/>
      <c r="T173" s="10"/>
      <c r="U173" s="10"/>
      <c r="V173" s="10"/>
      <c r="W173" s="10"/>
      <c r="X173" s="10"/>
      <c r="Y173" s="10"/>
      <c r="Z173" s="10"/>
      <c r="AA173" s="10"/>
      <c r="AB173" s="10"/>
      <c r="AC173" s="10"/>
    </row>
    <row r="174" spans="1:31" ht="19.95" customHeight="1" x14ac:dyDescent="0.3">
      <c r="A174" s="66"/>
      <c r="B174" s="407" t="s">
        <v>26</v>
      </c>
      <c r="C174" s="407"/>
      <c r="D174" s="407"/>
      <c r="E174" s="443" t="s">
        <v>296</v>
      </c>
      <c r="F174" s="477" t="str">
        <f>IFERROR(IF(G57= "", "",IF(G57="1 Very high erodibility",0,IF(G57="2 High erodibility",((1.52*10^9)*(J103^4.33)),IF(G57="3 Medium erodibility",((1.47*10^3)*(J103^2.67)),IF(G57="4 Low erodibility",((1.59*(J103^1.71))),IF(G57="5 Very low erodibility",((7.25*10^-2)*(J103^1.04)),IF(G57="6 Nonerosive",((2.46*10^-2)*(J103^0.572))))))))),"")</f>
        <v/>
      </c>
      <c r="G174" s="477"/>
      <c r="H174" s="473" t="str">
        <f>IFERROR(IF(G57= "", "",IF(G57="1 Very high erodibility",((6.07*10^20)*(J103^8.66)),IF(G57="2 High erodibility",((2.69*10^5)*(J103^3.28)),IF(G57="3 Medium erodibility",(23.7*(J103^2.1)),IF(G57="4 Low erodibility",((0.232*(J103^1.29))),IF(G57="5 Very low erodibility",((3.6*10^-2)*(J103^0.739)),IF(G57="6 Nonerosive",0))))))),"")</f>
        <v/>
      </c>
      <c r="I174" s="474"/>
      <c r="J174" s="473" t="str">
        <f>IFERROR(IF(G57= "", "",IF(G57="1 Very high erodibility",((1.52*10^9)*(J103^4.33)),IF(G57="2 High erodibility",((1.47*10^3)*(J103^2.67)),IF(G57="3 Medium erodibility",(1.59*(J103^1.71)),IF(G57="4 Low erodibility",((7.25*10^-2*(J103^1.04))),IF(G57="5 Very low erodibility",((2.46*10^-2)*(J103^0.572)),IF(G57="6 Nonerosive",0))))))),"")</f>
        <v/>
      </c>
      <c r="K174" s="474"/>
      <c r="L174" s="8"/>
      <c r="M174" s="66"/>
      <c r="N174" s="66"/>
      <c r="O174" s="66"/>
      <c r="P174" s="66"/>
      <c r="Q174" s="10"/>
      <c r="R174" s="10"/>
      <c r="S174" s="10"/>
      <c r="T174" s="10"/>
      <c r="U174" s="10"/>
      <c r="V174" s="10"/>
      <c r="W174" s="10"/>
      <c r="X174" s="10"/>
      <c r="Y174" s="10"/>
      <c r="Z174" s="10"/>
      <c r="AA174" s="10"/>
      <c r="AB174" s="10"/>
      <c r="AC174" s="10"/>
      <c r="AD174" s="10"/>
      <c r="AE174" s="10"/>
    </row>
    <row r="175" spans="1:31" ht="19.95" customHeight="1" x14ac:dyDescent="0.3">
      <c r="A175" s="66"/>
      <c r="B175" s="407" t="s">
        <v>27</v>
      </c>
      <c r="C175" s="407"/>
      <c r="D175" s="407"/>
      <c r="E175" s="443"/>
      <c r="F175" s="477" t="str">
        <f>IFERROR(IF(G58= "", "",IF(G58="1 Very high erodibility",0,IF(G58="2 High erodibility",((1.52*10^9)*(J104^4.33)),IF(G58="3 Medium erodibility",((1.47*10^3)*(J104^2.67)),IF(G58="4 Low erodibility",((1.59*(J104^1.71))),IF(G58="5 Very low erodibility",((7.25*10^-2)*(J104^1.04)),IF(G58="6 Nonerosive",((2.46*10^-2)*(J104^0.572))))))))),"")</f>
        <v/>
      </c>
      <c r="G175" s="477"/>
      <c r="H175" s="473" t="str">
        <f>IFERROR(IF(G58= "", "",IF(G58="1 Very high erodibility",((6.07*10^20)*(J104^8.66)),IF(G58="2 High erodibility",((2.69*10^5)*(J104^3.28)),IF(G58="3 Medium erodibility",(23.7*(J104^2.1)),IF(G58="4 Low erodibility",((0.232*(J104^1.29))),IF(G58="5 Very low erodibility",((3.6*10^-2)*(J104^0.739)),IF(G58="6 Nonerosive",0))))))),"")</f>
        <v/>
      </c>
      <c r="I175" s="474"/>
      <c r="J175" s="473" t="str">
        <f>IFERROR(IF(G58= "", "",IF(G58="1 Very high erodibility",((1.52*10^9)*(J104^4.33)),IF(G58="2 High erodibility",((1.47*10^3)*(J104^2.67)),IF(G58="3 Medium erodibility",(1.59*(J104^1.71)),IF(G58="4 Low erodibility",((7.25*10^-2*(J104^1.04))),IF(G58="5 Very low erodibility",((2.46*10^-2)*(J104^0.572)),IF(G58="6 Nonerosive",0))))))),"")</f>
        <v/>
      </c>
      <c r="K175" s="474"/>
      <c r="L175" s="8"/>
      <c r="M175" s="66"/>
      <c r="N175" s="66"/>
      <c r="O175" s="66"/>
      <c r="P175" s="66"/>
      <c r="Q175" s="10"/>
      <c r="R175" s="10"/>
      <c r="S175" s="10"/>
      <c r="T175" s="10"/>
      <c r="U175" s="10"/>
      <c r="V175" s="10"/>
      <c r="W175" s="10"/>
      <c r="X175" s="10"/>
      <c r="Y175" s="10"/>
      <c r="Z175" s="10"/>
      <c r="AA175" s="10"/>
      <c r="AB175" s="10"/>
      <c r="AC175" s="10"/>
      <c r="AD175" s="10"/>
      <c r="AE175" s="10"/>
    </row>
    <row r="176" spans="1:31" ht="19.95" customHeight="1" x14ac:dyDescent="0.3">
      <c r="A176" s="66"/>
      <c r="B176" s="407" t="s">
        <v>28</v>
      </c>
      <c r="C176" s="407"/>
      <c r="D176" s="407"/>
      <c r="E176" s="443"/>
      <c r="F176" s="477" t="str">
        <f>IFERROR(IF(G59= "", "",IF(G59="1 Very high erodibility",0,IF(G59="2 High erodibility",((1.52*10^9)*(J105^4.33)),IF(G59="3 Medium erodibility",((1.47*10^3)*(J105^2.67)),IF(G59="4 Low erodibility",((1.59*(J105^1.71))),IF(G59="5 Very low erodibility",((7.25*10^-2)*(J105^1.04)),IF(G59="6 Nonerosive",((2.46*10^-2)*(J105^0.572))))))))),"")</f>
        <v/>
      </c>
      <c r="G176" s="477"/>
      <c r="H176" s="473" t="str">
        <f>IFERROR(IF(G59= "", "",IF(G59="1 Very high erodibility",((6.07*10^20)*(J105^8.66)),IF(G59="2 High erodibility",((2.69*10^5)*(J105^3.28)),IF(G59="3 Medium erodibility",(23.7*(J105^2.1)),IF(G59="4 Low erodibility",((0.232*(J105^1.29))),IF(G59="5 Very low erodibility",((3.6*10^-2)*(J105^0.739)),IF(G59="6 Nonerosive",0))))))),"")</f>
        <v/>
      </c>
      <c r="I176" s="474"/>
      <c r="J176" s="473" t="str">
        <f>IFERROR(IF(G59= "", "",IF(G59="1 Very high erodibility",((1.52*10^9)*(J105^4.33)),IF(G59="2 High erodibility",((1.47*10^3)*(J105^2.67)),IF(G59="3 Medium erodibility",(1.59*(J105^1.71)),IF(G59="4 Low erodibility",((7.25*10^-2*(J105^1.04))),IF(G59="5 Very low erodibility",((2.46*10^-2)*(J105^0.572)),IF(G59="6 Nonerosive",0))))))),"")</f>
        <v/>
      </c>
      <c r="K176" s="474"/>
      <c r="L176" s="8"/>
      <c r="M176" s="66"/>
      <c r="N176" s="66"/>
      <c r="O176" s="66"/>
      <c r="P176" s="66"/>
      <c r="Q176" s="10"/>
      <c r="R176" s="10"/>
      <c r="S176" s="10"/>
      <c r="T176" s="10"/>
      <c r="U176" s="10"/>
      <c r="V176" s="10"/>
      <c r="W176" s="10"/>
      <c r="X176" s="10"/>
      <c r="Y176" s="10"/>
      <c r="Z176" s="10"/>
      <c r="AA176" s="10"/>
      <c r="AB176" s="10"/>
      <c r="AC176" s="10"/>
      <c r="AD176" s="10"/>
      <c r="AE176" s="10"/>
    </row>
    <row r="177" spans="1:34" s="10" customFormat="1" ht="19.95" customHeight="1" x14ac:dyDescent="0.3">
      <c r="A177" s="66"/>
      <c r="C177" s="20"/>
      <c r="E177" s="111"/>
      <c r="F177" s="86"/>
      <c r="G177" s="86"/>
      <c r="H177" s="86"/>
      <c r="I177" s="86"/>
      <c r="J177" s="86"/>
      <c r="K177" s="86"/>
      <c r="L177" s="8"/>
      <c r="M177" s="66"/>
      <c r="N177" s="66"/>
      <c r="O177" s="66"/>
      <c r="P177" s="66"/>
    </row>
    <row r="178" spans="1:34" ht="19.95" customHeight="1" x14ac:dyDescent="0.3">
      <c r="A178" s="66"/>
      <c r="B178" s="407" t="s">
        <v>26</v>
      </c>
      <c r="C178" s="407"/>
      <c r="D178" s="407"/>
      <c r="E178" s="443" t="s">
        <v>297</v>
      </c>
      <c r="F178" s="473" t="str">
        <f>IFERROR(IF(G57= "", "",IF(G57="1 Very high erodibility",0,IF(G57="2 High erodibility",((1.52*10^9)*(K154^4.33)),IF(G57="3 Medium erodibility",((1.47*10^3)*(K154^2.67)),IF(G57="4 Low erodibility",((1.59*(K154^1.71))),IF(G57="5 Very low erodibility",((7.25*10^-2)*(K154^1.04)),IF(G57="6 Nonerosive",((2.46*10^-2)*(K154^0.572))))))))),"")</f>
        <v/>
      </c>
      <c r="G178" s="474"/>
      <c r="H178" s="473" t="str">
        <f>IFERROR(IF(G57= "", "",IF(G57="1 Very high erodibility",((6.07*10^20)*(K154^8.66)),IF(G57="2 High erodibility",((2.69*10^5)*(K154^3.28)),IF(G57="3 Medium erodibility",(23.7*(K154^2.1)),IF(G57="4 Low erodibility",((0.232*(K154^1.29))),IF(G57="5 Very low erodibility",((3.6*10^-2)*(K154^0.739)),IF(G57="6 Nonerosive",0))))))),"")</f>
        <v/>
      </c>
      <c r="I178" s="474"/>
      <c r="J178" s="473" t="str">
        <f>IFERROR(IF(G57= "", "",IF(G57="1 Very high erodibility",((1.52*10^9)*(K154^4.33)),IF(G57="2 High erodibility",((1.47*10^3)*(K154^2.67)),IF(G57="3 Medium erodibility",(1.59*(K154^1.71)),IF(G57="4 Low erodibility",((7.25*10^-2*(K154^1.04))),IF(G57="5 Very low erodibility",((2.46*10^-2)*(K154^0.572)),IF(G57="6 Nonerosive",0))))))),"")</f>
        <v/>
      </c>
      <c r="K178" s="474"/>
      <c r="L178" s="8"/>
      <c r="M178" s="66"/>
      <c r="N178" s="66"/>
      <c r="O178" s="66"/>
      <c r="P178" s="66"/>
      <c r="Q178" s="10"/>
      <c r="R178" s="10"/>
      <c r="S178" s="10"/>
      <c r="T178" s="10"/>
      <c r="U178" s="10"/>
      <c r="V178" s="10"/>
      <c r="W178" s="10"/>
      <c r="X178" s="10"/>
      <c r="Y178" s="10"/>
      <c r="Z178" s="10"/>
      <c r="AA178" s="10"/>
      <c r="AB178" s="10"/>
      <c r="AC178" s="10"/>
      <c r="AD178" s="10"/>
      <c r="AE178" s="10"/>
    </row>
    <row r="179" spans="1:34" ht="19.95" customHeight="1" x14ac:dyDescent="0.3">
      <c r="A179" s="66"/>
      <c r="B179" s="407" t="s">
        <v>27</v>
      </c>
      <c r="C179" s="407"/>
      <c r="D179" s="407"/>
      <c r="E179" s="443"/>
      <c r="F179" s="473" t="str">
        <f>IFERROR(IF(G58= "", "",IF(G58="1 Very high erodibility",0,IF(G58="2 High erodibility",((1.52*10^9)*(K155^4.33)),IF(G58="3 Medium erodibility",((1.47*10^3)*(K155^2.67)),IF(G58="4 Low erodibility",((1.59*(K155^1.71))),IF(G58="5 Very low erodibility",((7.25*10^-2)*(K155^1.04)),IF(G58="6 Nonerosive",((2.46*10^-2)*(K155^0.572))))))))),"")</f>
        <v/>
      </c>
      <c r="G179" s="474"/>
      <c r="H179" s="473" t="str">
        <f>IFERROR(IF(G58= "", "",IF(G58="1 Very high erodibility",((6.07*10^20)*(K155^8.66)),IF(G58="2 High erodibility",((2.69*10^5)*(K155^3.28)),IF(G58="3 Medium erodibility",(23.7*(K155^2.1)),IF(G58="4 Low erodibility",((0.232*(K155^1.29))),IF(G58="5 Very low erodibility",((3.6*10^-2)*(K155^0.739)),IF(G58="6 Nonerosive",0))))))),"")</f>
        <v/>
      </c>
      <c r="I179" s="474"/>
      <c r="J179" s="473" t="str">
        <f>IFERROR(IF(G58= "", "",IF(G58="1 Very high erodibility",((1.52*10^9)*(K155^4.33)),IF(G58="2 High erodibility",((1.47*10^3)*(K155^2.67)),IF(G58="3 Medium erodibility",(1.59*(K155^1.71)),IF(G58="4 Low erodibility",((7.25*10^-2*(K155^1.04))),IF(G58="5 Very low erodibility",((2.46*10^-2)*(K155^0.572)),IF(G58="6 Nonerosive",0))))))),"")</f>
        <v/>
      </c>
      <c r="K179" s="474"/>
      <c r="L179" s="8"/>
      <c r="M179" s="66"/>
      <c r="N179" s="66"/>
      <c r="O179" s="66"/>
      <c r="P179" s="66"/>
      <c r="Q179" s="10"/>
      <c r="R179" s="10"/>
      <c r="S179" s="10"/>
      <c r="T179" s="10"/>
      <c r="U179" s="10"/>
      <c r="V179" s="10"/>
      <c r="W179" s="10"/>
      <c r="X179" s="10"/>
      <c r="Y179" s="10"/>
      <c r="Z179" s="10"/>
      <c r="AA179" s="10"/>
      <c r="AB179" s="10"/>
      <c r="AC179" s="10"/>
      <c r="AD179" s="10"/>
      <c r="AE179" s="10"/>
    </row>
    <row r="180" spans="1:34" ht="19.95" customHeight="1" x14ac:dyDescent="0.3">
      <c r="A180" s="66"/>
      <c r="B180" s="407" t="s">
        <v>28</v>
      </c>
      <c r="C180" s="407"/>
      <c r="D180" s="407"/>
      <c r="E180" s="443"/>
      <c r="F180" s="473" t="str">
        <f>IFERROR(IF(G59= "", "",IF(G59="1 Very high erodibility",0,IF(G59="2 High erodibility",((1.52*10^9)*(K156^4.33)),IF(G59="3 Medium erodibility",((1.47*10^3)*(K156^2.67)),IF(G59="4 Low erodibility",((1.59*(K156^1.71))),IF(G59="5 Very low erodibility",((7.25*10^-2)*(K156^1.04)),IF(G59="6 Nonerosive",((2.46*10^-2)*(K156^0.572))))))))),"")</f>
        <v/>
      </c>
      <c r="G180" s="474"/>
      <c r="H180" s="473" t="str">
        <f>IFERROR(IF(G59= "", "",IF(G59="1 Very high erodibility",((6.07*10^20)*(K156^8.66)),IF(G59="2 High erodibility",((2.69*10^5)*(K156^3.28)),IF(G59="3 Medium erodibility",(23.7*(K156^2.1)),IF(G59="4 Low erodibility",((0.232*(K156^1.29))),IF(G59="5 Very low erodibility",((3.6*10^-2)*(K156^0.739)),IF(G59="6 Nonerosive",0))))))),"")</f>
        <v/>
      </c>
      <c r="I180" s="474"/>
      <c r="J180" s="473" t="str">
        <f>IFERROR(IF(G59= "", "",IF(G59="1 Very high erodibility",((1.52*10^9)*(K156^4.33)),IF(G59="2 High erodibility",((1.47*10^3)*(K156^2.67)),IF(G59="3 Medium erodibility",(1.59*(K156^1.71)),IF(G59="4 Low erodibility",((7.25*10^-2*(K156^1.04))),IF(G59="5 Very low erodibility",((2.46*10^-2)*(K156^0.572)),IF(G59="6 Nonerosive",0))))))),"")</f>
        <v/>
      </c>
      <c r="K180" s="474"/>
      <c r="L180" s="8"/>
      <c r="M180" s="66"/>
      <c r="N180" s="66"/>
      <c r="O180" s="66"/>
      <c r="P180" s="66"/>
      <c r="Q180" s="10"/>
      <c r="R180" s="10"/>
      <c r="S180" s="10"/>
      <c r="T180" s="10"/>
      <c r="U180" s="10"/>
      <c r="V180" s="10"/>
      <c r="W180" s="10"/>
      <c r="X180" s="10"/>
      <c r="Y180" s="10"/>
      <c r="Z180" s="10"/>
      <c r="AA180" s="10"/>
      <c r="AB180" s="10"/>
      <c r="AC180" s="10"/>
      <c r="AD180" s="10"/>
      <c r="AE180" s="10"/>
    </row>
    <row r="181" spans="1:34" ht="19.95" customHeight="1" x14ac:dyDescent="0.3">
      <c r="A181" s="66"/>
      <c r="B181" s="153"/>
      <c r="C181" s="153"/>
      <c r="D181" s="153"/>
      <c r="E181" s="111"/>
      <c r="F181" s="158"/>
      <c r="G181" s="158"/>
      <c r="H181" s="159"/>
      <c r="I181" s="159"/>
      <c r="J181" s="159"/>
      <c r="K181" s="159"/>
      <c r="L181" s="8"/>
      <c r="M181" s="66"/>
      <c r="N181" s="66"/>
      <c r="O181" s="66"/>
      <c r="P181" s="66"/>
      <c r="Q181" s="10"/>
      <c r="R181" s="10"/>
      <c r="S181" s="10"/>
      <c r="T181" s="10"/>
      <c r="U181" s="10"/>
      <c r="V181" s="10"/>
      <c r="W181" s="10"/>
      <c r="X181" s="10"/>
      <c r="Y181" s="10"/>
      <c r="Z181" s="10"/>
      <c r="AA181" s="10"/>
      <c r="AB181" s="10"/>
      <c r="AC181" s="10"/>
      <c r="AD181" s="10"/>
      <c r="AE181" s="10"/>
    </row>
    <row r="182" spans="1:34" s="6" customFormat="1" ht="19.95" customHeight="1" x14ac:dyDescent="0.35">
      <c r="A182" s="10"/>
      <c r="B182" s="68" t="s">
        <v>376</v>
      </c>
      <c r="C182" s="10"/>
      <c r="D182" s="10"/>
      <c r="E182" s="10"/>
      <c r="F182" s="10"/>
      <c r="G182" s="10"/>
      <c r="H182" s="10"/>
      <c r="I182" s="10"/>
      <c r="J182" s="10"/>
      <c r="K182" s="10"/>
      <c r="L182" s="10"/>
      <c r="M182" s="10"/>
      <c r="N182" s="10"/>
      <c r="O182" s="8"/>
      <c r="P182" s="8"/>
      <c r="Q182" s="8"/>
      <c r="R182" s="344"/>
      <c r="S182" s="344"/>
      <c r="T182" s="344"/>
      <c r="U182" s="344"/>
      <c r="V182" s="20"/>
      <c r="W182" s="8"/>
      <c r="X182" s="8"/>
      <c r="Y182" s="8"/>
      <c r="Z182" s="8"/>
      <c r="AA182" s="8"/>
      <c r="AB182" s="8"/>
      <c r="AC182" s="8"/>
      <c r="AD182" s="8"/>
      <c r="AE182" s="8"/>
      <c r="AF182" s="8"/>
      <c r="AG182" s="8"/>
      <c r="AH182" s="8"/>
    </row>
    <row r="183" spans="1:34" s="6" customFormat="1" ht="19.95" customHeight="1" x14ac:dyDescent="0.3">
      <c r="A183" s="8"/>
      <c r="B183" s="7"/>
      <c r="C183" s="8"/>
      <c r="D183" s="8"/>
      <c r="E183" s="8"/>
      <c r="F183" s="8"/>
      <c r="G183" s="8"/>
      <c r="H183" s="8"/>
      <c r="I183" s="8"/>
      <c r="J183" s="8"/>
      <c r="K183" s="8"/>
      <c r="L183" s="8"/>
      <c r="M183" s="8"/>
      <c r="N183" s="8"/>
      <c r="O183" s="8"/>
      <c r="P183" s="8"/>
      <c r="Q183" s="8"/>
      <c r="R183" s="344"/>
      <c r="S183" s="344"/>
      <c r="T183" s="344"/>
      <c r="U183" s="344"/>
      <c r="V183" s="106"/>
      <c r="W183" s="8"/>
      <c r="X183" s="8"/>
      <c r="Y183" s="8"/>
      <c r="Z183" s="8"/>
      <c r="AA183" s="8"/>
      <c r="AB183" s="8"/>
      <c r="AC183" s="8"/>
      <c r="AD183" s="8"/>
      <c r="AE183" s="8"/>
      <c r="AF183" s="8"/>
      <c r="AG183" s="8"/>
      <c r="AH183" s="8"/>
    </row>
    <row r="184" spans="1:34" s="6" customFormat="1" ht="19.95" customHeight="1" x14ac:dyDescent="0.3">
      <c r="A184" s="8"/>
      <c r="B184" s="7"/>
      <c r="C184" s="8"/>
      <c r="D184" s="8"/>
      <c r="E184" s="8"/>
      <c r="F184" s="8"/>
      <c r="G184" s="8"/>
      <c r="H184" s="8" t="s">
        <v>247</v>
      </c>
      <c r="I184" s="8"/>
      <c r="J184" s="8"/>
      <c r="K184" s="8"/>
      <c r="L184" s="8"/>
      <c r="M184" s="8"/>
      <c r="N184" s="8"/>
      <c r="O184" s="8"/>
      <c r="P184" s="8"/>
      <c r="Q184" s="8"/>
      <c r="R184" s="344"/>
      <c r="S184" s="344"/>
      <c r="T184" s="344"/>
      <c r="U184" s="344"/>
      <c r="V184" s="106"/>
      <c r="W184" s="8"/>
      <c r="X184" s="8"/>
      <c r="Y184" s="8"/>
      <c r="Z184" s="8"/>
      <c r="AA184" s="8"/>
      <c r="AB184" s="8"/>
      <c r="AC184" s="8"/>
      <c r="AD184" s="8"/>
      <c r="AE184" s="8"/>
      <c r="AF184" s="8"/>
      <c r="AG184" s="8"/>
      <c r="AH184" s="8"/>
    </row>
    <row r="185" spans="1:34" s="6" customFormat="1" ht="19.95" customHeight="1" x14ac:dyDescent="0.3">
      <c r="A185" s="8"/>
      <c r="B185" s="7"/>
      <c r="C185" s="8"/>
      <c r="D185" s="8"/>
      <c r="E185" s="8"/>
      <c r="F185" s="8"/>
      <c r="G185" s="8"/>
      <c r="H185" s="8"/>
      <c r="I185" s="8"/>
      <c r="J185" s="8"/>
      <c r="K185" s="8"/>
      <c r="L185" s="8"/>
      <c r="M185" s="8"/>
      <c r="N185" s="8"/>
      <c r="O185" s="8"/>
      <c r="P185" s="8"/>
      <c r="Q185" s="8"/>
      <c r="R185" s="344"/>
      <c r="S185" s="344"/>
      <c r="T185" s="344"/>
      <c r="U185" s="344"/>
      <c r="V185" s="20"/>
      <c r="W185" s="8"/>
      <c r="X185" s="8"/>
      <c r="Y185" s="8"/>
      <c r="Z185" s="8"/>
      <c r="AA185" s="8"/>
      <c r="AB185" s="8"/>
      <c r="AC185" s="8"/>
      <c r="AD185" s="8"/>
      <c r="AE185" s="8"/>
      <c r="AF185" s="8"/>
      <c r="AG185" s="8"/>
      <c r="AH185" s="8"/>
    </row>
    <row r="186" spans="1:34" s="6" customFormat="1" ht="19.95" customHeight="1" x14ac:dyDescent="0.3">
      <c r="A186" s="8"/>
      <c r="B186" s="7"/>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row>
    <row r="187" spans="1:34" s="6" customFormat="1" ht="19.95" customHeight="1" x14ac:dyDescent="0.3">
      <c r="A187" s="8"/>
      <c r="B187" s="20" t="s">
        <v>194</v>
      </c>
      <c r="C187" s="20" t="s">
        <v>105</v>
      </c>
      <c r="D187" s="26" t="s">
        <v>227</v>
      </c>
      <c r="E187" s="24"/>
      <c r="F187" s="24"/>
      <c r="G187" s="24"/>
      <c r="H187" s="24"/>
      <c r="I187" s="24"/>
      <c r="J187" s="24"/>
      <c r="K187" s="24"/>
      <c r="L187" s="8"/>
      <c r="M187" s="8"/>
      <c r="N187" s="8"/>
      <c r="O187" s="8"/>
      <c r="P187" s="8"/>
      <c r="Q187" s="8"/>
      <c r="R187" s="49"/>
      <c r="S187" s="49"/>
      <c r="T187" s="49"/>
      <c r="U187" s="49"/>
      <c r="V187" s="8"/>
      <c r="W187" s="480"/>
      <c r="X187" s="480"/>
      <c r="Y187" s="480"/>
      <c r="Z187" s="480"/>
      <c r="AA187" s="480"/>
      <c r="AB187" s="49"/>
      <c r="AC187" s="20"/>
      <c r="AD187" s="8"/>
      <c r="AE187" s="8"/>
      <c r="AF187" s="8"/>
      <c r="AG187" s="8"/>
      <c r="AH187" s="8"/>
    </row>
    <row r="188" spans="1:34" s="6" customFormat="1" ht="19.95" customHeight="1" x14ac:dyDescent="0.3">
      <c r="A188" s="8"/>
      <c r="B188" s="20" t="s">
        <v>195</v>
      </c>
      <c r="C188" s="20" t="s">
        <v>105</v>
      </c>
      <c r="D188" s="26" t="s">
        <v>228</v>
      </c>
      <c r="E188" s="24"/>
      <c r="F188" s="24"/>
      <c r="G188" s="24"/>
      <c r="H188" s="24"/>
      <c r="I188" s="24"/>
      <c r="J188" s="24"/>
      <c r="K188" s="24"/>
      <c r="L188" s="8"/>
      <c r="M188" s="8"/>
      <c r="N188" s="8"/>
      <c r="O188" s="8"/>
      <c r="P188" s="8"/>
      <c r="Q188" s="8"/>
      <c r="R188" s="20"/>
      <c r="S188" s="20"/>
      <c r="T188" s="20"/>
      <c r="U188" s="20"/>
      <c r="V188" s="8"/>
      <c r="W188" s="344"/>
      <c r="X188" s="344"/>
      <c r="Y188" s="344"/>
      <c r="Z188" s="344"/>
      <c r="AA188" s="344"/>
      <c r="AB188" s="20"/>
      <c r="AC188" s="20"/>
      <c r="AD188" s="8"/>
      <c r="AE188" s="8"/>
      <c r="AF188" s="8"/>
      <c r="AG188" s="8"/>
      <c r="AH188" s="8"/>
    </row>
    <row r="189" spans="1:34" s="6" customFormat="1" ht="19.95" customHeight="1" x14ac:dyDescent="0.3">
      <c r="A189" s="8"/>
      <c r="B189" s="20" t="s">
        <v>196</v>
      </c>
      <c r="C189" s="105" t="s">
        <v>105</v>
      </c>
      <c r="D189" s="26" t="s">
        <v>205</v>
      </c>
      <c r="E189" s="24"/>
      <c r="F189" s="24"/>
      <c r="G189" s="24"/>
      <c r="H189" s="24"/>
      <c r="I189" s="24"/>
      <c r="J189" s="24"/>
      <c r="K189" s="24"/>
      <c r="L189" s="8"/>
      <c r="M189" s="8"/>
      <c r="N189" s="8"/>
      <c r="O189" s="8"/>
      <c r="P189" s="8"/>
      <c r="Q189" s="8"/>
      <c r="R189" s="20"/>
      <c r="S189" s="20"/>
      <c r="T189" s="20"/>
      <c r="U189" s="20"/>
      <c r="V189" s="8"/>
      <c r="W189" s="344"/>
      <c r="X189" s="344"/>
      <c r="Y189" s="344"/>
      <c r="Z189" s="344"/>
      <c r="AA189" s="344"/>
      <c r="AB189" s="20"/>
      <c r="AC189" s="20"/>
      <c r="AD189" s="8"/>
      <c r="AE189" s="8"/>
      <c r="AF189" s="8"/>
      <c r="AG189" s="8"/>
      <c r="AH189" s="8"/>
    </row>
    <row r="190" spans="1:34" s="6" customFormat="1" ht="19.95" customHeight="1" x14ac:dyDescent="0.3">
      <c r="A190" s="8"/>
      <c r="B190" s="20" t="s">
        <v>200</v>
      </c>
      <c r="C190" s="20" t="s">
        <v>105</v>
      </c>
      <c r="D190" s="26" t="s">
        <v>201</v>
      </c>
      <c r="E190" s="26"/>
      <c r="F190" s="26"/>
      <c r="G190" s="26"/>
      <c r="H190" s="26"/>
      <c r="I190" s="26"/>
      <c r="J190" s="8"/>
      <c r="K190" s="8"/>
      <c r="L190" s="8"/>
      <c r="M190" s="8"/>
      <c r="N190" s="8"/>
      <c r="O190" s="8"/>
      <c r="P190" s="8"/>
      <c r="Q190" s="8"/>
      <c r="R190" s="20"/>
      <c r="S190" s="20"/>
      <c r="T190" s="20"/>
      <c r="U190" s="20"/>
      <c r="V190" s="8"/>
      <c r="W190" s="344"/>
      <c r="X190" s="344"/>
      <c r="Y190" s="344"/>
      <c r="Z190" s="344"/>
      <c r="AA190" s="344"/>
      <c r="AB190" s="20"/>
      <c r="AC190" s="20"/>
      <c r="AD190" s="8"/>
      <c r="AE190" s="8"/>
      <c r="AF190" s="8"/>
      <c r="AG190" s="8"/>
      <c r="AH190" s="8"/>
    </row>
    <row r="191" spans="1:34" s="6" customFormat="1" ht="19.95" customHeight="1" x14ac:dyDescent="0.3">
      <c r="A191" s="8"/>
      <c r="B191" s="20" t="s">
        <v>37</v>
      </c>
      <c r="C191" s="20" t="s">
        <v>105</v>
      </c>
      <c r="D191" s="57" t="s">
        <v>262</v>
      </c>
      <c r="E191" s="26"/>
      <c r="F191" s="26"/>
      <c r="G191" s="26"/>
      <c r="H191" s="26"/>
      <c r="I191" s="26"/>
      <c r="J191" s="8"/>
      <c r="K191" s="8"/>
      <c r="L191" s="8"/>
      <c r="M191" s="8"/>
      <c r="N191" s="8"/>
      <c r="O191" s="8"/>
      <c r="P191" s="8"/>
      <c r="Q191" s="8"/>
      <c r="R191" s="20"/>
      <c r="S191" s="20"/>
      <c r="T191" s="20"/>
      <c r="U191" s="20"/>
      <c r="V191" s="8"/>
      <c r="W191" s="20"/>
      <c r="X191" s="20"/>
      <c r="Y191" s="20"/>
      <c r="Z191" s="20"/>
      <c r="AA191" s="20"/>
      <c r="AB191" s="20"/>
      <c r="AC191" s="20"/>
      <c r="AD191" s="8"/>
      <c r="AE191" s="8"/>
      <c r="AF191" s="8"/>
      <c r="AG191" s="8"/>
      <c r="AH191" s="8"/>
    </row>
    <row r="192" spans="1:34" s="6" customFormat="1" ht="19.95" customHeight="1" x14ac:dyDescent="0.3">
      <c r="A192" s="8"/>
      <c r="B192" s="20" t="s">
        <v>206</v>
      </c>
      <c r="C192" s="20" t="s">
        <v>105</v>
      </c>
      <c r="D192" s="6" t="s">
        <v>209</v>
      </c>
      <c r="E192" s="26"/>
      <c r="F192" s="26"/>
      <c r="G192" s="26"/>
      <c r="H192" s="26"/>
      <c r="I192" s="26"/>
      <c r="J192" s="8"/>
      <c r="K192" s="8"/>
      <c r="L192" s="8"/>
      <c r="M192" s="8"/>
      <c r="N192" s="8"/>
      <c r="O192" s="8"/>
      <c r="P192" s="8"/>
      <c r="Q192" s="8"/>
      <c r="R192" s="20"/>
      <c r="S192" s="20"/>
      <c r="T192" s="20"/>
      <c r="U192" s="20"/>
      <c r="V192" s="8"/>
      <c r="W192" s="20"/>
      <c r="X192" s="20"/>
      <c r="Y192" s="20"/>
      <c r="Z192" s="20"/>
      <c r="AA192" s="20"/>
      <c r="AB192" s="20"/>
      <c r="AC192" s="20"/>
      <c r="AD192" s="8"/>
      <c r="AE192" s="8"/>
      <c r="AF192" s="8"/>
      <c r="AG192" s="8"/>
      <c r="AH192" s="8"/>
    </row>
    <row r="193" spans="1:34" s="6" customFormat="1" ht="19.95" customHeight="1" x14ac:dyDescent="0.3">
      <c r="A193" s="8"/>
      <c r="B193" s="20" t="s">
        <v>34</v>
      </c>
      <c r="C193" s="20" t="s">
        <v>105</v>
      </c>
      <c r="D193" s="94" t="s">
        <v>363</v>
      </c>
      <c r="E193" s="94"/>
      <c r="F193" s="94"/>
      <c r="G193" s="94"/>
      <c r="H193" s="94"/>
      <c r="I193" s="94"/>
      <c r="J193" s="94"/>
      <c r="K193" s="8"/>
      <c r="L193" s="8"/>
      <c r="M193" s="8"/>
      <c r="N193" s="8"/>
      <c r="O193" s="8"/>
      <c r="P193" s="8"/>
      <c r="Q193" s="8"/>
      <c r="R193" s="20"/>
      <c r="S193" s="20"/>
      <c r="T193" s="20"/>
      <c r="U193" s="20"/>
      <c r="V193" s="8"/>
      <c r="W193" s="20"/>
      <c r="X193" s="20"/>
      <c r="Y193" s="20"/>
      <c r="Z193" s="20"/>
      <c r="AA193" s="20"/>
      <c r="AB193" s="20"/>
      <c r="AC193" s="20"/>
      <c r="AD193" s="8"/>
      <c r="AE193" s="8"/>
      <c r="AF193" s="8"/>
      <c r="AG193" s="8"/>
      <c r="AH193" s="8"/>
    </row>
    <row r="194" spans="1:34" s="6" customFormat="1" ht="19.95" customHeight="1" x14ac:dyDescent="0.3">
      <c r="A194" s="8"/>
      <c r="B194" s="20" t="s">
        <v>232</v>
      </c>
      <c r="C194" s="20" t="s">
        <v>105</v>
      </c>
      <c r="D194" s="94" t="s">
        <v>364</v>
      </c>
      <c r="E194" s="94"/>
      <c r="F194" s="94"/>
      <c r="G194" s="94"/>
      <c r="H194" s="94"/>
      <c r="I194" s="94"/>
      <c r="J194" s="94"/>
      <c r="K194" s="8"/>
      <c r="L194" s="8"/>
      <c r="M194" s="8"/>
      <c r="N194" s="8"/>
      <c r="O194" s="8"/>
      <c r="P194" s="8"/>
      <c r="Q194" s="8"/>
      <c r="R194" s="20"/>
      <c r="S194" s="20"/>
      <c r="T194" s="20"/>
      <c r="U194" s="20"/>
      <c r="V194" s="8"/>
      <c r="W194" s="20"/>
      <c r="X194" s="20"/>
      <c r="Y194" s="20"/>
      <c r="Z194" s="20"/>
      <c r="AA194" s="20"/>
      <c r="AB194" s="20"/>
      <c r="AC194" s="20"/>
      <c r="AD194" s="8"/>
      <c r="AE194" s="8"/>
      <c r="AF194" s="8"/>
      <c r="AG194" s="8"/>
      <c r="AH194" s="8"/>
    </row>
    <row r="195" spans="1:34" s="6" customFormat="1" ht="19.95" customHeight="1" x14ac:dyDescent="0.3">
      <c r="A195" s="8"/>
      <c r="B195" s="7"/>
      <c r="C195" s="8"/>
      <c r="D195" s="8"/>
      <c r="E195" s="8"/>
      <c r="F195" s="8"/>
      <c r="G195" s="8"/>
      <c r="H195" s="8"/>
      <c r="I195" s="8"/>
      <c r="J195" s="8"/>
      <c r="K195" s="8"/>
      <c r="L195" s="8"/>
      <c r="M195" s="8"/>
      <c r="N195" s="8"/>
      <c r="O195" s="8"/>
      <c r="P195" s="8"/>
      <c r="Q195" s="8"/>
      <c r="R195" s="20"/>
      <c r="S195" s="20"/>
      <c r="T195" s="20"/>
      <c r="U195" s="20"/>
      <c r="V195" s="8"/>
      <c r="W195" s="344"/>
      <c r="X195" s="344"/>
      <c r="Y195" s="344"/>
      <c r="Z195" s="344"/>
      <c r="AA195" s="344"/>
      <c r="AB195" s="20"/>
      <c r="AC195" s="20"/>
      <c r="AD195" s="8"/>
      <c r="AE195" s="8"/>
      <c r="AF195" s="8"/>
      <c r="AG195" s="8"/>
      <c r="AH195" s="8"/>
    </row>
    <row r="196" spans="1:34" s="6" customFormat="1" ht="30.75" customHeight="1" x14ac:dyDescent="0.3">
      <c r="A196" s="8"/>
      <c r="B196" s="469" t="s">
        <v>306</v>
      </c>
      <c r="C196" s="470"/>
      <c r="D196" s="471"/>
      <c r="E196" s="23" t="s">
        <v>222</v>
      </c>
      <c r="F196" s="23" t="s">
        <v>195</v>
      </c>
      <c r="G196" s="23" t="s">
        <v>37</v>
      </c>
      <c r="H196" s="23" t="s">
        <v>206</v>
      </c>
      <c r="I196" s="167" t="s">
        <v>223</v>
      </c>
      <c r="J196" s="23" t="s">
        <v>196</v>
      </c>
      <c r="K196" s="8"/>
      <c r="L196" s="8"/>
      <c r="M196" s="8"/>
      <c r="N196" s="8"/>
      <c r="O196" s="8"/>
      <c r="P196" s="8"/>
      <c r="Q196" s="8"/>
      <c r="R196" s="20"/>
      <c r="S196" s="20"/>
      <c r="T196" s="20"/>
      <c r="U196" s="20"/>
      <c r="V196" s="8"/>
      <c r="W196" s="344"/>
      <c r="X196" s="344"/>
      <c r="Y196" s="344"/>
      <c r="Z196" s="344"/>
      <c r="AA196" s="344"/>
      <c r="AB196" s="20"/>
      <c r="AC196" s="20"/>
      <c r="AD196" s="8"/>
      <c r="AE196" s="8"/>
      <c r="AF196" s="8"/>
      <c r="AG196" s="8"/>
      <c r="AH196" s="8"/>
    </row>
    <row r="197" spans="1:34" s="6" customFormat="1" ht="19.95" customHeight="1" x14ac:dyDescent="0.3">
      <c r="A197" s="8"/>
      <c r="B197" s="377" t="s">
        <v>26</v>
      </c>
      <c r="C197" s="472"/>
      <c r="D197" s="378"/>
      <c r="E197" s="123"/>
      <c r="F197" s="122">
        <f>IF(E197="round",1,1.1)</f>
        <v>1.1000000000000001</v>
      </c>
      <c r="G197" s="128">
        <f>E97</f>
        <v>0</v>
      </c>
      <c r="H197" s="129">
        <f>M148</f>
        <v>0</v>
      </c>
      <c r="I197" s="124"/>
      <c r="J197" s="147" t="str">
        <f>IFERROR(G197/(G197-(I197*H197)),"")</f>
        <v/>
      </c>
      <c r="K197" s="8"/>
      <c r="L197" s="8"/>
      <c r="M197" s="8"/>
      <c r="N197" s="8"/>
      <c r="O197" s="8"/>
      <c r="P197" s="8"/>
      <c r="Q197" s="8"/>
      <c r="R197" s="339"/>
      <c r="S197" s="339"/>
      <c r="T197" s="339"/>
      <c r="U197" s="339"/>
      <c r="V197" s="339"/>
      <c r="W197" s="8"/>
      <c r="X197" s="8"/>
      <c r="Y197" s="8"/>
      <c r="Z197" s="8"/>
      <c r="AA197" s="8"/>
      <c r="AB197" s="8"/>
      <c r="AC197" s="8"/>
      <c r="AD197" s="8"/>
      <c r="AE197" s="8"/>
      <c r="AF197" s="8"/>
      <c r="AG197" s="8"/>
      <c r="AH197" s="8"/>
    </row>
    <row r="198" spans="1:34" s="6" customFormat="1" ht="19.95" customHeight="1" x14ac:dyDescent="0.3">
      <c r="A198" s="8"/>
      <c r="B198" s="377" t="s">
        <v>27</v>
      </c>
      <c r="C198" s="472"/>
      <c r="D198" s="378"/>
      <c r="E198" s="123"/>
      <c r="F198" s="122">
        <f t="shared" ref="F198:F199" si="10">IF(E198="round",1,1.1)</f>
        <v>1.1000000000000001</v>
      </c>
      <c r="G198" s="128">
        <f t="shared" ref="G198:G199" si="11">E98</f>
        <v>0</v>
      </c>
      <c r="H198" s="129">
        <f>M149</f>
        <v>0</v>
      </c>
      <c r="I198" s="124"/>
      <c r="J198" s="147" t="str">
        <f t="shared" ref="J198:J199" si="12">IFERROR(G198/(G198-(I198*H198)),"")</f>
        <v/>
      </c>
      <c r="K198" s="8"/>
      <c r="L198" s="8"/>
      <c r="M198" s="8"/>
      <c r="N198" s="8"/>
      <c r="O198" s="8"/>
      <c r="P198" s="8"/>
      <c r="Q198" s="8"/>
      <c r="R198" s="8"/>
      <c r="S198" s="8"/>
      <c r="T198" s="8"/>
      <c r="U198" s="8"/>
      <c r="V198" s="8"/>
      <c r="W198" s="356"/>
      <c r="X198" s="356"/>
      <c r="Y198" s="356"/>
      <c r="Z198" s="356"/>
      <c r="AA198" s="356"/>
      <c r="AB198" s="356"/>
      <c r="AC198" s="8"/>
      <c r="AD198" s="8"/>
      <c r="AE198" s="8"/>
      <c r="AF198" s="8"/>
      <c r="AG198" s="8"/>
      <c r="AH198" s="8"/>
    </row>
    <row r="199" spans="1:34" s="6" customFormat="1" ht="19.95" customHeight="1" x14ac:dyDescent="0.3">
      <c r="A199" s="8"/>
      <c r="B199" s="407" t="s">
        <v>28</v>
      </c>
      <c r="C199" s="407"/>
      <c r="D199" s="407"/>
      <c r="E199" s="123"/>
      <c r="F199" s="122">
        <f t="shared" si="10"/>
        <v>1.1000000000000001</v>
      </c>
      <c r="G199" s="128">
        <f t="shared" si="11"/>
        <v>0</v>
      </c>
      <c r="H199" s="129">
        <f>M150</f>
        <v>0</v>
      </c>
      <c r="I199" s="124"/>
      <c r="J199" s="147" t="str">
        <f t="shared" si="12"/>
        <v/>
      </c>
      <c r="K199" s="8"/>
      <c r="L199" s="8"/>
      <c r="M199" s="8"/>
      <c r="N199" s="8"/>
      <c r="O199" s="8"/>
      <c r="P199" s="8"/>
      <c r="Q199" s="8"/>
      <c r="R199" s="8"/>
      <c r="S199" s="8"/>
      <c r="T199" s="8"/>
      <c r="U199" s="8"/>
      <c r="V199" s="8"/>
      <c r="W199" s="9"/>
      <c r="X199" s="9"/>
      <c r="Y199" s="9"/>
      <c r="Z199" s="9"/>
      <c r="AA199" s="9"/>
      <c r="AB199" s="9"/>
      <c r="AC199" s="8"/>
      <c r="AD199" s="8"/>
      <c r="AE199" s="8"/>
      <c r="AF199" s="8"/>
      <c r="AG199" s="8"/>
      <c r="AH199" s="8"/>
    </row>
    <row r="200" spans="1:34" s="6" customFormat="1" ht="19.95" customHeight="1" x14ac:dyDescent="0.3">
      <c r="A200" s="8"/>
      <c r="E200" s="8"/>
      <c r="F200" s="8"/>
      <c r="G200" s="8"/>
      <c r="H200" s="18"/>
      <c r="I200" s="8"/>
      <c r="J200" s="8"/>
      <c r="K200" s="8"/>
      <c r="L200" s="8"/>
      <c r="M200" s="8"/>
      <c r="N200" s="8"/>
      <c r="O200" s="8"/>
      <c r="P200" s="8"/>
      <c r="Q200" s="8"/>
      <c r="R200" s="8"/>
      <c r="S200" s="8"/>
      <c r="T200" s="8"/>
      <c r="U200" s="8"/>
      <c r="V200" s="8"/>
      <c r="W200" s="9"/>
      <c r="X200" s="9"/>
      <c r="Y200" s="9"/>
      <c r="Z200" s="9"/>
      <c r="AA200" s="9"/>
      <c r="AB200" s="9"/>
      <c r="AC200" s="8"/>
      <c r="AD200" s="8"/>
      <c r="AE200" s="8"/>
      <c r="AF200" s="8"/>
      <c r="AG200" s="8"/>
      <c r="AH200" s="8"/>
    </row>
    <row r="201" spans="1:34" s="6" customFormat="1" ht="19.95" customHeight="1" x14ac:dyDescent="0.3">
      <c r="A201" s="8"/>
      <c r="B201" s="7"/>
      <c r="C201" s="8"/>
      <c r="E201" s="8"/>
      <c r="F201" s="8"/>
      <c r="G201" s="8"/>
      <c r="H201" s="18"/>
      <c r="I201" s="8"/>
      <c r="J201" s="8"/>
      <c r="K201" s="8"/>
      <c r="L201" s="8"/>
      <c r="M201" s="8"/>
      <c r="N201" s="8"/>
      <c r="O201" s="8"/>
      <c r="P201" s="8"/>
      <c r="Q201" s="8"/>
      <c r="R201" s="8"/>
      <c r="S201" s="8"/>
      <c r="T201" s="8"/>
      <c r="U201" s="8"/>
      <c r="V201" s="8"/>
      <c r="W201" s="9"/>
      <c r="X201" s="9"/>
      <c r="Y201" s="9"/>
      <c r="Z201" s="9"/>
      <c r="AA201" s="9"/>
      <c r="AB201" s="9"/>
      <c r="AC201" s="8"/>
      <c r="AD201" s="8"/>
      <c r="AE201" s="8"/>
      <c r="AF201" s="8"/>
      <c r="AG201" s="8"/>
      <c r="AH201" s="8"/>
    </row>
    <row r="202" spans="1:34" s="6" customFormat="1" ht="19.95" customHeight="1" x14ac:dyDescent="0.3">
      <c r="A202" s="8"/>
      <c r="B202" s="469" t="s">
        <v>306</v>
      </c>
      <c r="C202" s="470"/>
      <c r="D202" s="471"/>
      <c r="E202" s="23" t="s">
        <v>34</v>
      </c>
      <c r="F202" s="23" t="s">
        <v>233</v>
      </c>
      <c r="G202" s="23" t="s">
        <v>232</v>
      </c>
      <c r="H202" s="23" t="s">
        <v>194</v>
      </c>
      <c r="I202" s="40" t="s">
        <v>241</v>
      </c>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row>
    <row r="203" spans="1:34" s="6" customFormat="1" ht="19.95" customHeight="1" x14ac:dyDescent="0.3">
      <c r="A203" s="8"/>
      <c r="B203" s="377" t="s">
        <v>26</v>
      </c>
      <c r="C203" s="472"/>
      <c r="D203" s="378"/>
      <c r="E203" s="123"/>
      <c r="F203" s="128" t="str">
        <f>IFERROR(E203/H197,"")</f>
        <v/>
      </c>
      <c r="G203" s="128" t="str">
        <f>IFERROR(E203+K123,"")</f>
        <v/>
      </c>
      <c r="H203" s="122" t="str">
        <f>IFERROR(IF(K123&gt;0,IF(G203/H197&gt;1.6,1, 0.85*(G203/H197)^0.34),IF(F203&gt;1.6,1,0.85*(F203)^0.34)),"")</f>
        <v/>
      </c>
      <c r="I203" s="128" t="str">
        <f>IFERROR((F197*J197*H203*E154^0.635)/1693,"")</f>
        <v/>
      </c>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row>
    <row r="204" spans="1:34" s="6" customFormat="1" ht="19.95" customHeight="1" x14ac:dyDescent="0.3">
      <c r="A204" s="8"/>
      <c r="B204" s="377" t="s">
        <v>27</v>
      </c>
      <c r="C204" s="472"/>
      <c r="D204" s="378"/>
      <c r="E204" s="123"/>
      <c r="F204" s="128" t="str">
        <f>IFERROR(E204/H198,"")</f>
        <v/>
      </c>
      <c r="G204" s="128" t="str">
        <f>IFERROR(E204+K124,"")</f>
        <v/>
      </c>
      <c r="H204" s="122" t="str">
        <f>IFERROR(IF(K124&gt;0,IF(G204/H198&gt;1.6,1, 0.85*(G204/H198)^0.34),IF(F204&gt;1.6,1,0.85*(F204)^0.34)),"")</f>
        <v/>
      </c>
      <c r="I204" s="128" t="str">
        <f>IFERROR((F198*J198*H204*E155^0.635)/1693,"")</f>
        <v/>
      </c>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row>
    <row r="205" spans="1:34" s="6" customFormat="1" ht="19.95" customHeight="1" x14ac:dyDescent="0.3">
      <c r="A205" s="8"/>
      <c r="B205" s="407" t="s">
        <v>28</v>
      </c>
      <c r="C205" s="407"/>
      <c r="D205" s="407"/>
      <c r="E205" s="123"/>
      <c r="F205" s="128" t="str">
        <f t="shared" ref="F205" si="13">IFERROR(E205/H199,"")</f>
        <v/>
      </c>
      <c r="G205" s="128" t="str">
        <f>IFERROR(E205+K125,"")</f>
        <v/>
      </c>
      <c r="H205" s="122" t="str">
        <f>IFERROR(IF(K125&gt;0,IF(G205/H199&gt;1.6,1, 0.85*(G205/H199)^0.34),IF(F205&gt;1.6,1,0.85*(F205)^0.34)),"")</f>
        <v/>
      </c>
      <c r="I205" s="128" t="str">
        <f>IFERROR((F199*J199*H205*E156^0.635)/1693,"")</f>
        <v/>
      </c>
      <c r="J205" s="20"/>
      <c r="K205" s="20"/>
      <c r="L205" s="20"/>
      <c r="M205" s="20"/>
      <c r="N205" s="8"/>
      <c r="O205" s="8"/>
      <c r="P205" s="8"/>
      <c r="Q205" s="8"/>
      <c r="R205" s="8"/>
      <c r="S205" s="8"/>
      <c r="T205" s="8"/>
      <c r="U205" s="8"/>
      <c r="V205" s="8"/>
      <c r="W205" s="8"/>
      <c r="X205" s="8"/>
      <c r="Y205" s="8"/>
      <c r="Z205" s="8"/>
      <c r="AA205" s="8"/>
      <c r="AB205" s="8"/>
      <c r="AC205" s="8"/>
      <c r="AD205" s="8"/>
      <c r="AE205" s="8"/>
      <c r="AF205" s="8"/>
      <c r="AG205" s="8"/>
      <c r="AH205" s="8"/>
    </row>
    <row r="206" spans="1:34" s="8" customFormat="1" ht="19.95" customHeight="1" x14ac:dyDescent="0.3">
      <c r="B206" s="153"/>
      <c r="C206" s="153"/>
      <c r="D206" s="153"/>
      <c r="E206" s="11"/>
      <c r="F206" s="20"/>
      <c r="G206" s="20"/>
      <c r="H206" s="20"/>
      <c r="I206" s="20"/>
      <c r="J206" s="20"/>
      <c r="K206" s="20"/>
      <c r="L206" s="20"/>
      <c r="M206" s="20"/>
    </row>
    <row r="207" spans="1:34" s="6" customFormat="1" ht="19.95" customHeight="1" x14ac:dyDescent="0.35">
      <c r="A207" s="8"/>
      <c r="B207" s="68" t="s">
        <v>377</v>
      </c>
      <c r="C207" s="8"/>
      <c r="D207" s="118"/>
      <c r="E207" s="118"/>
      <c r="F207" s="92"/>
      <c r="G207" s="119"/>
      <c r="H207" s="114"/>
      <c r="I207" s="120"/>
      <c r="J207" s="86"/>
      <c r="K207" s="86"/>
      <c r="L207" s="86"/>
      <c r="M207" s="86"/>
      <c r="N207" s="8"/>
      <c r="O207" s="8"/>
      <c r="P207" s="8"/>
      <c r="Q207" s="8"/>
      <c r="R207" s="8"/>
      <c r="S207" s="8"/>
      <c r="T207" s="8"/>
      <c r="U207" s="8"/>
      <c r="V207" s="8"/>
      <c r="W207" s="8"/>
      <c r="X207" s="8"/>
      <c r="Y207" s="8"/>
      <c r="Z207" s="8"/>
      <c r="AA207" s="8"/>
      <c r="AB207" s="8"/>
      <c r="AC207" s="8"/>
      <c r="AD207" s="8"/>
      <c r="AE207" s="8"/>
      <c r="AF207" s="8"/>
      <c r="AG207" s="8"/>
      <c r="AH207" s="8"/>
    </row>
    <row r="208" spans="1:34" s="6" customFormat="1" ht="19.95" customHeight="1" x14ac:dyDescent="0.35">
      <c r="A208" s="8"/>
      <c r="B208" s="68"/>
      <c r="C208" s="8"/>
      <c r="D208" s="118"/>
      <c r="E208" s="118"/>
      <c r="F208" s="92"/>
      <c r="G208" s="119"/>
      <c r="H208" s="114"/>
      <c r="I208" s="120"/>
      <c r="J208" s="86"/>
      <c r="K208" s="86"/>
      <c r="L208" s="86"/>
      <c r="M208" s="86"/>
      <c r="N208" s="8"/>
      <c r="O208" s="8"/>
      <c r="P208" s="8"/>
      <c r="Q208" s="8"/>
      <c r="R208" s="8"/>
      <c r="S208" s="8"/>
      <c r="T208" s="8"/>
      <c r="U208" s="8"/>
      <c r="V208" s="8"/>
      <c r="W208" s="8"/>
      <c r="X208" s="8"/>
      <c r="Y208" s="8"/>
      <c r="Z208" s="8"/>
      <c r="AA208" s="8"/>
      <c r="AB208" s="8"/>
      <c r="AC208" s="8"/>
      <c r="AD208" s="8"/>
      <c r="AE208" s="8"/>
      <c r="AF208" s="8"/>
      <c r="AG208" s="8"/>
      <c r="AH208" s="8"/>
    </row>
    <row r="209" spans="1:34" s="6" customFormat="1" ht="19.95" customHeight="1" x14ac:dyDescent="0.35">
      <c r="A209" s="8"/>
      <c r="B209" s="68"/>
      <c r="C209" s="8"/>
      <c r="D209" s="118"/>
      <c r="E209" s="118"/>
      <c r="F209" s="92"/>
      <c r="G209" s="119"/>
      <c r="H209" s="114"/>
      <c r="I209" s="120"/>
      <c r="J209" s="86"/>
      <c r="K209" s="86"/>
      <c r="L209" s="86"/>
      <c r="M209" s="86"/>
      <c r="N209" s="8"/>
      <c r="O209" s="8"/>
      <c r="P209" s="8"/>
      <c r="Q209" s="8"/>
      <c r="R209" s="8"/>
      <c r="S209" s="8"/>
      <c r="T209" s="8"/>
      <c r="U209" s="8"/>
      <c r="V209" s="8"/>
      <c r="W209" s="8"/>
      <c r="X209" s="8"/>
      <c r="Y209" s="8"/>
      <c r="Z209" s="8"/>
      <c r="AA209" s="8"/>
      <c r="AB209" s="8"/>
      <c r="AC209" s="8"/>
      <c r="AD209" s="8"/>
      <c r="AE209" s="8"/>
      <c r="AF209" s="8"/>
      <c r="AG209" s="8"/>
      <c r="AH209" s="8"/>
    </row>
    <row r="210" spans="1:34" s="6" customFormat="1" ht="19.95" customHeight="1" x14ac:dyDescent="0.35">
      <c r="A210" s="8"/>
      <c r="B210" s="68"/>
      <c r="C210" s="8"/>
      <c r="D210" s="118"/>
      <c r="E210" s="118"/>
      <c r="F210" s="92"/>
      <c r="G210" s="119"/>
      <c r="H210" s="114"/>
      <c r="I210" s="120"/>
      <c r="J210" s="86"/>
      <c r="K210" s="86"/>
      <c r="L210" s="86"/>
      <c r="M210" s="86"/>
      <c r="N210" s="8"/>
      <c r="O210" s="8"/>
      <c r="P210" s="8"/>
      <c r="Q210" s="8"/>
      <c r="R210" s="8"/>
      <c r="S210" s="8"/>
      <c r="T210" s="8"/>
      <c r="U210" s="8"/>
      <c r="V210" s="8"/>
      <c r="W210" s="8"/>
      <c r="X210" s="8"/>
      <c r="Y210" s="8"/>
      <c r="Z210" s="8"/>
      <c r="AA210" s="8"/>
      <c r="AB210" s="8"/>
      <c r="AC210" s="8"/>
      <c r="AD210" s="8"/>
      <c r="AE210" s="8"/>
      <c r="AF210" s="8"/>
      <c r="AG210" s="8"/>
      <c r="AH210" s="8"/>
    </row>
    <row r="211" spans="1:34" s="6" customFormat="1" ht="19.95" customHeight="1" x14ac:dyDescent="0.35">
      <c r="A211" s="8"/>
      <c r="B211" s="68"/>
      <c r="C211" s="8"/>
      <c r="D211" s="118"/>
      <c r="E211" s="118"/>
      <c r="F211" s="92"/>
      <c r="G211" s="119"/>
      <c r="H211" s="114"/>
      <c r="I211" s="120"/>
      <c r="J211" s="86"/>
      <c r="K211" s="86"/>
      <c r="L211" s="86"/>
      <c r="M211" s="86"/>
      <c r="N211" s="8"/>
      <c r="O211" s="8"/>
      <c r="P211" s="8"/>
      <c r="Q211" s="8"/>
      <c r="R211" s="8"/>
      <c r="S211" s="8"/>
      <c r="T211" s="8"/>
      <c r="U211" s="8"/>
      <c r="V211" s="8"/>
      <c r="W211" s="8"/>
      <c r="X211" s="8"/>
      <c r="Y211" s="8"/>
      <c r="Z211" s="8"/>
      <c r="AA211" s="8"/>
      <c r="AB211" s="8"/>
      <c r="AC211" s="8"/>
      <c r="AD211" s="8"/>
      <c r="AE211" s="8"/>
      <c r="AF211" s="8"/>
      <c r="AG211" s="8"/>
      <c r="AH211" s="8"/>
    </row>
    <row r="212" spans="1:34" s="6" customFormat="1" ht="19.95" customHeight="1" x14ac:dyDescent="0.35">
      <c r="A212" s="8"/>
      <c r="B212" s="68"/>
      <c r="C212" s="8"/>
      <c r="D212" s="118"/>
      <c r="E212" s="118"/>
      <c r="F212" s="92"/>
      <c r="G212" s="119"/>
      <c r="H212" s="114"/>
      <c r="I212" s="120"/>
      <c r="J212" s="86"/>
      <c r="K212" s="86"/>
      <c r="L212" s="86"/>
      <c r="M212" s="86"/>
      <c r="N212" s="8"/>
      <c r="O212" s="8"/>
      <c r="P212" s="8"/>
      <c r="Q212" s="8"/>
      <c r="R212" s="8"/>
      <c r="S212" s="8"/>
      <c r="T212" s="8"/>
      <c r="U212" s="8"/>
      <c r="V212" s="8"/>
      <c r="W212" s="8"/>
      <c r="X212" s="8"/>
      <c r="Y212" s="8"/>
      <c r="Z212" s="8"/>
      <c r="AA212" s="8"/>
      <c r="AB212" s="8"/>
      <c r="AC212" s="8"/>
      <c r="AD212" s="8"/>
      <c r="AE212" s="8"/>
      <c r="AF212" s="8"/>
      <c r="AG212" s="8"/>
      <c r="AH212" s="8"/>
    </row>
    <row r="213" spans="1:34" s="6" customFormat="1" ht="19.95" customHeight="1" x14ac:dyDescent="0.3">
      <c r="A213" s="8"/>
      <c r="B213" s="20" t="s">
        <v>199</v>
      </c>
      <c r="C213" s="20" t="s">
        <v>105</v>
      </c>
      <c r="D213" s="8" t="s">
        <v>202</v>
      </c>
      <c r="E213" s="8"/>
      <c r="F213" s="8"/>
      <c r="G213" s="8"/>
      <c r="H213" s="8"/>
      <c r="I213" s="8"/>
      <c r="J213" s="8"/>
      <c r="K213" s="8"/>
      <c r="L213" s="8"/>
      <c r="M213" s="86"/>
      <c r="N213" s="8"/>
      <c r="O213" s="8"/>
      <c r="P213" s="8"/>
      <c r="Q213" s="8"/>
      <c r="R213" s="8"/>
      <c r="S213" s="8"/>
      <c r="T213" s="8"/>
      <c r="U213" s="8"/>
      <c r="V213" s="8"/>
      <c r="W213" s="8"/>
      <c r="X213" s="8"/>
      <c r="Y213" s="8"/>
      <c r="Z213" s="8"/>
      <c r="AA213" s="8"/>
      <c r="AB213" s="8"/>
      <c r="AC213" s="8"/>
      <c r="AD213" s="8"/>
      <c r="AE213" s="8"/>
      <c r="AF213" s="8"/>
      <c r="AG213" s="8"/>
      <c r="AH213" s="8"/>
    </row>
    <row r="214" spans="1:34" s="6" customFormat="1" ht="19.95" customHeight="1" x14ac:dyDescent="0.3">
      <c r="A214" s="8"/>
      <c r="B214" s="61" t="s">
        <v>234</v>
      </c>
      <c r="C214" s="20" t="s">
        <v>105</v>
      </c>
      <c r="D214" s="8" t="s">
        <v>239</v>
      </c>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row>
    <row r="215" spans="1:34" s="6" customFormat="1" ht="19.95" customHeight="1" x14ac:dyDescent="0.3">
      <c r="A215" s="8"/>
      <c r="B215" s="61" t="s">
        <v>235</v>
      </c>
      <c r="C215" s="20" t="s">
        <v>105</v>
      </c>
      <c r="D215" s="8" t="s">
        <v>240</v>
      </c>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row>
    <row r="216" spans="1:34" s="6" customFormat="1" ht="19.95" customHeight="1" x14ac:dyDescent="0.3">
      <c r="A216" s="8"/>
      <c r="B216" s="61" t="s">
        <v>236</v>
      </c>
      <c r="C216" s="20" t="s">
        <v>105</v>
      </c>
      <c r="D216" s="8" t="s">
        <v>336</v>
      </c>
      <c r="E216" s="8"/>
      <c r="F216" s="8"/>
      <c r="G216" s="8"/>
      <c r="H216" s="8"/>
      <c r="I216" s="8"/>
      <c r="J216" s="8"/>
      <c r="K216" s="8"/>
      <c r="L216" s="8"/>
      <c r="M216" s="8"/>
      <c r="N216" s="8"/>
      <c r="O216" s="8"/>
      <c r="P216" s="8"/>
      <c r="Q216" s="8"/>
      <c r="R216" s="8"/>
      <c r="S216" s="8"/>
      <c r="T216" s="8"/>
      <c r="U216" s="8"/>
      <c r="V216" s="8"/>
      <c r="W216" s="8"/>
      <c r="X216" s="8"/>
      <c r="Y216" s="8"/>
      <c r="Z216" s="8"/>
      <c r="AB216" s="8"/>
      <c r="AC216" s="8"/>
      <c r="AD216" s="8"/>
    </row>
    <row r="217" spans="1:34" s="6" customFormat="1" ht="19.95" customHeight="1" x14ac:dyDescent="0.3">
      <c r="A217" s="8"/>
      <c r="B217" s="61" t="s">
        <v>237</v>
      </c>
      <c r="C217" s="20" t="s">
        <v>105</v>
      </c>
      <c r="D217" s="8" t="s">
        <v>263</v>
      </c>
      <c r="E217" s="8"/>
      <c r="F217" s="8"/>
      <c r="G217" s="8"/>
      <c r="H217" s="8"/>
      <c r="I217" s="8"/>
      <c r="J217" s="8"/>
      <c r="K217" s="8"/>
      <c r="L217" s="8"/>
      <c r="M217" s="8"/>
      <c r="N217" s="8"/>
      <c r="O217" s="8"/>
      <c r="P217" s="8"/>
      <c r="Q217" s="8"/>
      <c r="R217" s="356"/>
      <c r="S217" s="356"/>
      <c r="T217" s="356"/>
      <c r="U217" s="356"/>
      <c r="V217" s="356"/>
      <c r="W217" s="8"/>
      <c r="X217" s="8"/>
      <c r="Y217" s="8"/>
      <c r="Z217" s="8"/>
      <c r="AA217" s="8"/>
      <c r="AB217" s="8"/>
      <c r="AC217" s="8"/>
      <c r="AD217" s="8"/>
    </row>
    <row r="218" spans="1:34" s="6" customFormat="1" ht="19.95" customHeight="1" x14ac:dyDescent="0.3">
      <c r="A218" s="8"/>
      <c r="B218" s="61" t="s">
        <v>238</v>
      </c>
      <c r="C218" s="20" t="s">
        <v>105</v>
      </c>
      <c r="D218" s="8" t="s">
        <v>264</v>
      </c>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4" s="6" customFormat="1" ht="19.95" customHeight="1" x14ac:dyDescent="0.3">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4" s="6" customFormat="1" ht="19.95" customHeight="1" x14ac:dyDescent="0.3">
      <c r="A220" s="8"/>
      <c r="B220" s="469" t="s">
        <v>306</v>
      </c>
      <c r="C220" s="470"/>
      <c r="D220" s="471"/>
      <c r="E220" s="40" t="s">
        <v>236</v>
      </c>
      <c r="F220" s="23" t="s">
        <v>309</v>
      </c>
      <c r="G220" s="23" t="s">
        <v>308</v>
      </c>
      <c r="H220" s="40" t="s">
        <v>293</v>
      </c>
      <c r="I220" s="40" t="s">
        <v>234</v>
      </c>
      <c r="J220" s="40" t="s">
        <v>294</v>
      </c>
      <c r="K220" s="40" t="s">
        <v>235</v>
      </c>
      <c r="L220" s="8"/>
      <c r="M220" s="8"/>
      <c r="N220" s="8"/>
      <c r="O220" s="8"/>
      <c r="P220" s="8"/>
      <c r="Q220" s="8"/>
      <c r="R220" s="8"/>
      <c r="S220" s="8"/>
      <c r="T220" s="8"/>
      <c r="U220" s="8"/>
      <c r="V220" s="8"/>
      <c r="W220" s="8"/>
      <c r="X220" s="8"/>
      <c r="Y220" s="8"/>
      <c r="Z220" s="8"/>
      <c r="AA220" s="8"/>
      <c r="AB220" s="8"/>
      <c r="AC220" s="8"/>
      <c r="AD220" s="8"/>
      <c r="AE220" s="8"/>
    </row>
    <row r="221" spans="1:34" s="6" customFormat="1" ht="19.95" customHeight="1" x14ac:dyDescent="0.35">
      <c r="A221" s="8"/>
      <c r="B221" s="377" t="s">
        <v>26</v>
      </c>
      <c r="C221" s="472"/>
      <c r="D221" s="378"/>
      <c r="E221" s="144"/>
      <c r="F221" s="166">
        <f>F123</f>
        <v>0</v>
      </c>
      <c r="G221" s="124"/>
      <c r="H221" s="149"/>
      <c r="I221" s="129" t="str">
        <f>IFERROR(644.32*(E221^0.4242)*((G221/3.2808)^1.648)*(1.058*H221)^-0.605,"")</f>
        <v/>
      </c>
      <c r="J221" s="145"/>
      <c r="K221" s="147" t="str">
        <f>IFERROR(73*(E221^0.126)*((G221/3.2808)^1.706)*(1.058*J221)^-0.2,"")</f>
        <v/>
      </c>
      <c r="L221" s="8"/>
      <c r="M221" s="8"/>
      <c r="N221" s="8"/>
      <c r="O221" s="8"/>
      <c r="P221" s="8"/>
      <c r="Q221" s="8"/>
      <c r="R221" s="8"/>
      <c r="S221" s="8"/>
      <c r="T221" s="8"/>
      <c r="U221" s="8"/>
      <c r="V221" s="8"/>
      <c r="W221" s="8"/>
      <c r="X221" s="8"/>
      <c r="Y221" s="8"/>
      <c r="Z221" s="8"/>
      <c r="AA221" s="8"/>
      <c r="AB221" s="8"/>
      <c r="AC221" s="8"/>
      <c r="AD221" s="8"/>
      <c r="AE221" s="8"/>
    </row>
    <row r="222" spans="1:34" s="6" customFormat="1" ht="19.95" customHeight="1" x14ac:dyDescent="0.35">
      <c r="A222" s="8"/>
      <c r="B222" s="377" t="s">
        <v>27</v>
      </c>
      <c r="C222" s="472"/>
      <c r="D222" s="378"/>
      <c r="E222" s="144"/>
      <c r="F222" s="166">
        <f t="shared" ref="F222:F223" si="14">F124</f>
        <v>0</v>
      </c>
      <c r="G222" s="124"/>
      <c r="H222" s="149"/>
      <c r="I222" s="129" t="str">
        <f>IFERROR(644.32*(E222^0.4242)*((G222/3.2808)^1.648)*(1.058*H222)^-0.605,"")</f>
        <v/>
      </c>
      <c r="J222" s="145"/>
      <c r="K222" s="147" t="str">
        <f>IFERROR(73*(E222^0.126)*((G222/3.2808)^1.706)*(1.058*J222)^-0.2,"")</f>
        <v/>
      </c>
      <c r="L222" s="8"/>
      <c r="M222" s="8"/>
      <c r="N222" s="8"/>
      <c r="O222" s="8"/>
      <c r="P222" s="8"/>
      <c r="Q222" s="8"/>
      <c r="R222" s="8"/>
      <c r="S222" s="8"/>
      <c r="T222" s="8"/>
      <c r="U222" s="8"/>
      <c r="V222" s="8"/>
      <c r="W222" s="8"/>
      <c r="X222" s="8"/>
      <c r="Y222" s="8"/>
      <c r="Z222" s="8"/>
      <c r="AA222" s="8"/>
      <c r="AB222" s="8"/>
      <c r="AC222" s="8"/>
      <c r="AD222" s="8"/>
      <c r="AE222" s="8"/>
    </row>
    <row r="223" spans="1:34" s="6" customFormat="1" ht="19.95" customHeight="1" x14ac:dyDescent="0.35">
      <c r="A223" s="8"/>
      <c r="B223" s="407" t="s">
        <v>28</v>
      </c>
      <c r="C223" s="407"/>
      <c r="D223" s="407"/>
      <c r="E223" s="144"/>
      <c r="F223" s="166">
        <f t="shared" si="14"/>
        <v>0</v>
      </c>
      <c r="G223" s="124"/>
      <c r="H223" s="149"/>
      <c r="I223" s="129" t="str">
        <f>IFERROR(644.32*(E223^0.4242)*((G223/3.2808)^1.648)*(1.058*H223)^-0.605,"")</f>
        <v/>
      </c>
      <c r="J223" s="145"/>
      <c r="K223" s="147" t="str">
        <f>IFERROR(73*(E223^0.126)*((G223/3.2808)^1.706)*(1.058*J223)^-0.2,"")</f>
        <v/>
      </c>
      <c r="L223" s="8"/>
      <c r="M223" s="8"/>
      <c r="N223" s="8"/>
      <c r="O223" s="8"/>
      <c r="P223" s="8"/>
      <c r="Q223" s="8"/>
      <c r="R223" s="8"/>
      <c r="S223" s="8"/>
      <c r="T223" s="8"/>
      <c r="U223" s="8"/>
      <c r="V223" s="8"/>
      <c r="W223" s="8"/>
      <c r="X223" s="8"/>
      <c r="Y223" s="8"/>
      <c r="Z223" s="8"/>
      <c r="AA223" s="8"/>
      <c r="AB223" s="8"/>
      <c r="AC223" s="8"/>
      <c r="AD223" s="8"/>
      <c r="AE223" s="8"/>
    </row>
    <row r="224" spans="1:34" s="6" customFormat="1" ht="19.95" customHeight="1" x14ac:dyDescent="0.3">
      <c r="A224" s="8"/>
      <c r="B224" s="8"/>
      <c r="C224" s="8"/>
      <c r="E224" s="8" t="s">
        <v>295</v>
      </c>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row r="225" spans="1:30" s="6" customFormat="1" ht="19.95" customHeight="1" x14ac:dyDescent="0.3">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row>
    <row r="226" spans="1:30" s="6" customFormat="1" ht="19.95" customHeight="1" x14ac:dyDescent="0.35">
      <c r="A226" s="8"/>
      <c r="B226" s="68" t="s">
        <v>378</v>
      </c>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row>
    <row r="227" spans="1:30" s="6" customFormat="1" ht="19.95" customHeight="1" x14ac:dyDescent="0.3">
      <c r="A227" s="8"/>
      <c r="B227" s="7"/>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row>
    <row r="228" spans="1:30" s="6" customFormat="1" ht="19.95" customHeight="1" x14ac:dyDescent="0.3">
      <c r="A228" s="8"/>
      <c r="B228" s="7"/>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row>
    <row r="229" spans="1:30" s="6" customFormat="1" ht="19.95" customHeight="1" x14ac:dyDescent="0.3">
      <c r="A229" s="8"/>
      <c r="B229" s="7"/>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row>
    <row r="230" spans="1:30" s="6" customFormat="1" ht="19.95" customHeight="1" x14ac:dyDescent="0.3">
      <c r="A230" s="8"/>
      <c r="B230" s="7"/>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row>
    <row r="231" spans="1:30" s="6" customFormat="1" ht="19.95" customHeight="1" x14ac:dyDescent="0.3">
      <c r="A231" s="8"/>
      <c r="B231" s="7"/>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row>
    <row r="232" spans="1:30" ht="16.2" x14ac:dyDescent="0.3">
      <c r="A232" s="8"/>
      <c r="B232" s="7"/>
      <c r="C232" s="8"/>
      <c r="D232" s="8"/>
      <c r="E232" s="8"/>
      <c r="F232" s="8"/>
      <c r="G232" s="8"/>
      <c r="H232" s="8"/>
      <c r="I232" s="8"/>
      <c r="J232" s="8"/>
      <c r="K232" s="8"/>
      <c r="L232" s="8"/>
      <c r="M232" s="8"/>
      <c r="N232" s="8"/>
      <c r="O232" s="10"/>
      <c r="P232" s="10"/>
      <c r="Q232" s="10"/>
      <c r="R232" s="10"/>
      <c r="S232" s="10"/>
      <c r="T232" s="10"/>
      <c r="U232" s="10"/>
      <c r="V232" s="10"/>
      <c r="W232" s="10"/>
      <c r="X232" s="10"/>
      <c r="Y232" s="10"/>
      <c r="Z232" s="10"/>
      <c r="AA232" s="10"/>
      <c r="AB232" s="10"/>
      <c r="AC232" s="10"/>
      <c r="AD232" s="10"/>
    </row>
    <row r="233" spans="1:30" ht="16.2" x14ac:dyDescent="0.3">
      <c r="A233" s="8"/>
      <c r="B233" s="7"/>
      <c r="C233" s="8"/>
      <c r="D233" s="8"/>
      <c r="E233" s="8"/>
      <c r="F233" s="8"/>
      <c r="G233" s="8"/>
      <c r="H233" s="8"/>
      <c r="I233" s="8"/>
      <c r="J233" s="8"/>
      <c r="K233" s="8"/>
      <c r="L233" s="8"/>
      <c r="M233" s="8"/>
      <c r="N233" s="8"/>
      <c r="O233" s="10"/>
      <c r="P233" s="10"/>
      <c r="Q233" s="10"/>
      <c r="R233" s="10"/>
      <c r="S233" s="10"/>
      <c r="T233" s="10"/>
      <c r="U233" s="10"/>
      <c r="V233" s="10"/>
      <c r="W233" s="10"/>
      <c r="X233" s="10"/>
      <c r="Y233" s="10"/>
      <c r="Z233" s="10"/>
      <c r="AA233" s="10"/>
      <c r="AB233" s="10"/>
      <c r="AC233" s="10"/>
      <c r="AD233" s="10"/>
    </row>
    <row r="234" spans="1:30" ht="18.600000000000001" x14ac:dyDescent="0.3">
      <c r="A234" s="8"/>
      <c r="B234" s="20" t="s">
        <v>234</v>
      </c>
      <c r="C234" s="20" t="s">
        <v>105</v>
      </c>
      <c r="D234" s="8" t="s">
        <v>239</v>
      </c>
      <c r="E234" s="8"/>
      <c r="F234" s="8"/>
      <c r="G234" s="8"/>
      <c r="H234" s="8"/>
      <c r="I234" s="8"/>
      <c r="J234" s="8"/>
      <c r="K234" s="8"/>
      <c r="L234" s="8"/>
      <c r="M234" s="8"/>
      <c r="N234" s="8"/>
      <c r="O234" s="10"/>
      <c r="P234" s="10"/>
      <c r="Q234" s="10"/>
      <c r="R234" s="10"/>
      <c r="S234" s="10"/>
      <c r="T234" s="10"/>
      <c r="U234" s="10"/>
      <c r="V234" s="10"/>
      <c r="W234" s="10"/>
      <c r="X234" s="10"/>
      <c r="Y234" s="10"/>
      <c r="Z234" s="10"/>
      <c r="AA234" s="10"/>
      <c r="AB234" s="10"/>
      <c r="AC234" s="10"/>
      <c r="AD234" s="10"/>
    </row>
    <row r="235" spans="1:30" ht="18.600000000000001" x14ac:dyDescent="0.3">
      <c r="A235" s="8"/>
      <c r="B235" s="20" t="s">
        <v>235</v>
      </c>
      <c r="C235" s="20" t="s">
        <v>105</v>
      </c>
      <c r="D235" s="8" t="s">
        <v>240</v>
      </c>
      <c r="E235" s="8"/>
      <c r="F235" s="8"/>
      <c r="G235" s="8"/>
      <c r="H235" s="8"/>
      <c r="I235" s="8"/>
      <c r="J235" s="8"/>
      <c r="K235" s="8"/>
      <c r="L235" s="8"/>
      <c r="M235" s="8"/>
      <c r="N235" s="8"/>
      <c r="O235" s="10"/>
      <c r="P235" s="10"/>
      <c r="Q235" s="10"/>
      <c r="R235" s="10"/>
      <c r="S235" s="10"/>
      <c r="T235" s="10"/>
      <c r="U235" s="10"/>
      <c r="V235" s="10"/>
      <c r="W235" s="10"/>
      <c r="X235" s="10"/>
      <c r="Y235" s="10"/>
      <c r="Z235" s="10"/>
      <c r="AA235" s="10"/>
      <c r="AB235" s="10"/>
      <c r="AC235" s="10"/>
      <c r="AD235" s="10"/>
    </row>
    <row r="236" spans="1:30" ht="18.600000000000001" x14ac:dyDescent="0.3">
      <c r="A236" s="8"/>
      <c r="B236" s="20" t="s">
        <v>237</v>
      </c>
      <c r="C236" s="20" t="s">
        <v>105</v>
      </c>
      <c r="D236" s="8" t="s">
        <v>263</v>
      </c>
      <c r="E236" s="8"/>
      <c r="F236" s="8"/>
      <c r="G236" s="8"/>
      <c r="H236" s="8"/>
      <c r="I236" s="8"/>
      <c r="J236" s="8"/>
      <c r="K236" s="8"/>
      <c r="L236" s="8"/>
      <c r="M236" s="8"/>
      <c r="N236" s="8"/>
      <c r="O236" s="10"/>
      <c r="P236" s="10"/>
      <c r="Q236" s="10"/>
      <c r="R236" s="10"/>
      <c r="S236" s="10"/>
      <c r="T236" s="10"/>
      <c r="U236" s="10"/>
      <c r="V236" s="10"/>
      <c r="W236" s="10"/>
      <c r="X236" s="10"/>
      <c r="Y236" s="10"/>
      <c r="Z236" s="10"/>
      <c r="AA236" s="10"/>
      <c r="AB236" s="10"/>
      <c r="AC236" s="10"/>
      <c r="AD236" s="10"/>
    </row>
    <row r="237" spans="1:30" ht="18.600000000000001" x14ac:dyDescent="0.3">
      <c r="A237" s="8"/>
      <c r="B237" s="20" t="s">
        <v>238</v>
      </c>
      <c r="C237" s="20" t="s">
        <v>105</v>
      </c>
      <c r="D237" s="8" t="s">
        <v>264</v>
      </c>
      <c r="E237" s="8"/>
      <c r="F237" s="8"/>
      <c r="G237" s="8"/>
      <c r="H237" s="8"/>
      <c r="I237" s="8"/>
      <c r="J237" s="8"/>
      <c r="K237" s="8"/>
      <c r="L237" s="8"/>
      <c r="M237" s="8"/>
      <c r="N237" s="8"/>
      <c r="O237" s="10"/>
      <c r="P237" s="10"/>
      <c r="Q237" s="10"/>
      <c r="R237" s="10"/>
      <c r="S237" s="10"/>
      <c r="T237" s="10"/>
      <c r="U237" s="10"/>
      <c r="V237" s="10"/>
      <c r="W237" s="10"/>
      <c r="X237" s="10"/>
      <c r="Y237" s="10"/>
      <c r="Z237" s="10"/>
      <c r="AA237" s="10"/>
      <c r="AB237" s="10"/>
      <c r="AC237" s="10"/>
      <c r="AD237" s="10"/>
    </row>
    <row r="238" spans="1:30" ht="18.600000000000001" x14ac:dyDescent="0.3">
      <c r="B238" s="20" t="s">
        <v>220</v>
      </c>
      <c r="C238" s="20" t="s">
        <v>105</v>
      </c>
      <c r="D238" s="8" t="s">
        <v>243</v>
      </c>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row>
    <row r="239" spans="1:30" ht="18.600000000000001" x14ac:dyDescent="0.3">
      <c r="B239" s="20" t="s">
        <v>241</v>
      </c>
      <c r="C239" s="20" t="s">
        <v>105</v>
      </c>
      <c r="D239" s="8" t="s">
        <v>242</v>
      </c>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row>
    <row r="240" spans="1:30" x14ac:dyDescent="0.3">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row>
    <row r="241" spans="2:30" ht="18.600000000000001" x14ac:dyDescent="0.3">
      <c r="B241" s="469" t="s">
        <v>306</v>
      </c>
      <c r="C241" s="470"/>
      <c r="D241" s="471"/>
      <c r="E241" s="23" t="s">
        <v>234</v>
      </c>
      <c r="F241" s="23" t="s">
        <v>237</v>
      </c>
      <c r="G241" s="23" t="s">
        <v>220</v>
      </c>
      <c r="H241" s="23" t="s">
        <v>244</v>
      </c>
      <c r="I241" s="10"/>
      <c r="J241" s="10"/>
      <c r="K241" s="10"/>
      <c r="L241" s="10"/>
      <c r="M241" s="10"/>
      <c r="N241" s="10"/>
      <c r="O241" s="10"/>
      <c r="P241" s="10"/>
      <c r="Q241" s="10"/>
      <c r="R241" s="10"/>
      <c r="S241" s="10"/>
      <c r="T241" s="10"/>
      <c r="U241" s="10"/>
      <c r="V241" s="10"/>
      <c r="W241" s="10"/>
      <c r="X241" s="10"/>
      <c r="Y241" s="10"/>
      <c r="Z241" s="10"/>
      <c r="AA241" s="10"/>
      <c r="AB241" s="10"/>
      <c r="AC241" s="10"/>
      <c r="AD241" s="10"/>
    </row>
    <row r="242" spans="2:30" ht="16.2" x14ac:dyDescent="0.3">
      <c r="B242" s="377" t="s">
        <v>26</v>
      </c>
      <c r="C242" s="472"/>
      <c r="D242" s="378"/>
      <c r="E242" s="128" t="str">
        <f>I221</f>
        <v/>
      </c>
      <c r="F242" s="128">
        <f>H221</f>
        <v>0</v>
      </c>
      <c r="G242" s="128" t="str">
        <f>K123</f>
        <v/>
      </c>
      <c r="H242" s="146" t="str">
        <f>IFERROR(CEILING(E242/((288/F242)+(E242/G242)),0.5),"")</f>
        <v/>
      </c>
      <c r="I242" s="10"/>
      <c r="J242" s="10"/>
      <c r="K242" s="10"/>
      <c r="L242" s="10"/>
      <c r="M242" s="10"/>
      <c r="N242" s="10"/>
      <c r="O242" s="10"/>
      <c r="P242" s="10"/>
      <c r="Q242" s="10"/>
      <c r="R242" s="10"/>
      <c r="S242" s="10"/>
      <c r="T242" s="10"/>
      <c r="U242" s="10"/>
      <c r="V242" s="10"/>
      <c r="W242" s="10"/>
      <c r="X242" s="10"/>
      <c r="Y242" s="10"/>
      <c r="Z242" s="10"/>
      <c r="AA242" s="10"/>
      <c r="AB242" s="10"/>
      <c r="AC242" s="10"/>
      <c r="AD242" s="10"/>
    </row>
    <row r="243" spans="2:30" ht="16.2" x14ac:dyDescent="0.3">
      <c r="B243" s="377" t="s">
        <v>27</v>
      </c>
      <c r="C243" s="472"/>
      <c r="D243" s="378"/>
      <c r="E243" s="128" t="str">
        <f>I222</f>
        <v/>
      </c>
      <c r="F243" s="128">
        <f>H222</f>
        <v>0</v>
      </c>
      <c r="G243" s="128" t="str">
        <f>K124</f>
        <v/>
      </c>
      <c r="H243" s="146" t="str">
        <f t="shared" ref="H243:H244" si="15">IFERROR(CEILING(E243/((288/F243)+(E243/G243)),0.5),"")</f>
        <v/>
      </c>
      <c r="I243" s="10"/>
      <c r="J243" s="10"/>
      <c r="K243" s="10"/>
      <c r="L243" s="10"/>
      <c r="M243" s="10"/>
      <c r="N243" s="10"/>
      <c r="O243" s="10"/>
      <c r="P243" s="10"/>
      <c r="Q243" s="10"/>
      <c r="R243" s="10"/>
      <c r="S243" s="10"/>
      <c r="T243" s="10"/>
      <c r="U243" s="10"/>
      <c r="V243" s="10"/>
      <c r="W243" s="10"/>
      <c r="X243" s="10"/>
      <c r="Y243" s="10"/>
      <c r="Z243" s="10"/>
      <c r="AA243" s="10"/>
      <c r="AB243" s="10"/>
      <c r="AC243" s="10"/>
      <c r="AD243" s="10"/>
    </row>
    <row r="244" spans="2:30" ht="16.2" x14ac:dyDescent="0.3">
      <c r="B244" s="407" t="s">
        <v>28</v>
      </c>
      <c r="C244" s="407"/>
      <c r="D244" s="407"/>
      <c r="E244" s="128" t="str">
        <f>I223</f>
        <v/>
      </c>
      <c r="F244" s="128">
        <f>H223</f>
        <v>0</v>
      </c>
      <c r="G244" s="128" t="str">
        <f>K125</f>
        <v/>
      </c>
      <c r="H244" s="146" t="str">
        <f t="shared" si="15"/>
        <v/>
      </c>
      <c r="I244" s="10"/>
      <c r="J244" s="10"/>
      <c r="K244" s="10"/>
      <c r="L244" s="10"/>
      <c r="M244" s="10"/>
      <c r="N244" s="10"/>
      <c r="O244" s="10"/>
      <c r="P244" s="10"/>
      <c r="Q244" s="10"/>
      <c r="R244" s="10"/>
      <c r="S244" s="10"/>
      <c r="T244" s="10"/>
      <c r="U244" s="10"/>
      <c r="V244" s="10"/>
      <c r="W244" s="10"/>
      <c r="X244" s="10"/>
      <c r="Y244" s="10"/>
      <c r="Z244" s="10"/>
      <c r="AA244" s="10"/>
      <c r="AB244" s="10"/>
      <c r="AC244" s="10"/>
      <c r="AD244" s="10"/>
    </row>
    <row r="245" spans="2:30" ht="16.2" x14ac:dyDescent="0.3">
      <c r="B245" s="10"/>
      <c r="C245" s="10"/>
      <c r="D245" s="160"/>
      <c r="E245" s="160"/>
      <c r="F245" s="160"/>
      <c r="G245" s="161"/>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row>
    <row r="246" spans="2:30" ht="16.2" x14ac:dyDescent="0.3">
      <c r="B246" s="10"/>
      <c r="C246" s="10"/>
      <c r="D246" s="160"/>
      <c r="E246" s="160"/>
      <c r="F246" s="160"/>
      <c r="G246" s="161"/>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row>
    <row r="247" spans="2:30" ht="18.600000000000001" x14ac:dyDescent="0.3">
      <c r="B247" s="469" t="s">
        <v>306</v>
      </c>
      <c r="C247" s="470"/>
      <c r="D247" s="471"/>
      <c r="E247" s="148" t="s">
        <v>235</v>
      </c>
      <c r="F247" s="148" t="s">
        <v>238</v>
      </c>
      <c r="G247" s="148" t="s">
        <v>241</v>
      </c>
      <c r="H247" s="148" t="s">
        <v>245</v>
      </c>
      <c r="I247" s="10"/>
      <c r="J247" s="10"/>
      <c r="K247" s="10"/>
      <c r="L247" s="10"/>
      <c r="M247" s="10"/>
      <c r="N247" s="10"/>
      <c r="O247" s="10"/>
      <c r="P247" s="10"/>
      <c r="Q247" s="10"/>
      <c r="R247" s="10"/>
      <c r="S247" s="10"/>
      <c r="T247" s="10"/>
      <c r="U247" s="10"/>
      <c r="V247" s="10"/>
      <c r="W247" s="10"/>
      <c r="X247" s="10"/>
      <c r="Y247" s="10"/>
      <c r="Z247" s="10"/>
      <c r="AA247" s="10"/>
      <c r="AB247" s="10"/>
      <c r="AC247" s="10"/>
      <c r="AD247" s="10"/>
    </row>
    <row r="248" spans="2:30" ht="16.2" x14ac:dyDescent="0.3">
      <c r="B248" s="377" t="s">
        <v>26</v>
      </c>
      <c r="C248" s="472"/>
      <c r="D248" s="378"/>
      <c r="E248" s="128" t="str">
        <f>K221</f>
        <v/>
      </c>
      <c r="F248" s="128">
        <f>J221</f>
        <v>0</v>
      </c>
      <c r="G248" s="147" t="str">
        <f>I203</f>
        <v/>
      </c>
      <c r="H248" s="146" t="str">
        <f>IFERROR(CEILING(E248/((288/F248)+(E248/G248)),0.5),"")</f>
        <v/>
      </c>
      <c r="I248" s="10"/>
      <c r="J248" s="10"/>
      <c r="K248" s="10"/>
      <c r="L248" s="10"/>
      <c r="M248" s="10"/>
      <c r="N248" s="10"/>
      <c r="O248" s="10"/>
      <c r="P248" s="10"/>
      <c r="Q248" s="10"/>
      <c r="R248" s="10"/>
      <c r="S248" s="10"/>
      <c r="T248" s="10"/>
      <c r="U248" s="10"/>
      <c r="V248" s="10"/>
      <c r="W248" s="10"/>
      <c r="X248" s="10"/>
      <c r="Y248" s="10"/>
      <c r="Z248" s="10"/>
      <c r="AA248" s="10"/>
      <c r="AB248" s="10"/>
      <c r="AC248" s="10"/>
      <c r="AD248" s="10"/>
    </row>
    <row r="249" spans="2:30" ht="16.2" x14ac:dyDescent="0.3">
      <c r="B249" s="377" t="s">
        <v>27</v>
      </c>
      <c r="C249" s="472"/>
      <c r="D249" s="378"/>
      <c r="E249" s="128" t="str">
        <f>K222</f>
        <v/>
      </c>
      <c r="F249" s="128">
        <f>J222</f>
        <v>0</v>
      </c>
      <c r="G249" s="147" t="str">
        <f t="shared" ref="G249:G250" si="16">I204</f>
        <v/>
      </c>
      <c r="H249" s="146" t="str">
        <f t="shared" ref="H249" si="17">IFERROR(CEILING(E249/((288/F249)+(E249/G249)),0.5),"")</f>
        <v/>
      </c>
      <c r="I249" s="10"/>
      <c r="J249" s="10"/>
      <c r="K249" s="10"/>
      <c r="L249" s="10"/>
      <c r="M249" s="10"/>
      <c r="N249" s="10"/>
      <c r="O249" s="10"/>
      <c r="P249" s="10"/>
      <c r="Q249" s="10"/>
      <c r="R249" s="10"/>
      <c r="S249" s="10"/>
      <c r="T249" s="10"/>
      <c r="U249" s="10"/>
      <c r="V249" s="10"/>
      <c r="W249" s="10"/>
      <c r="X249" s="10"/>
      <c r="Y249" s="10"/>
      <c r="Z249" s="10"/>
      <c r="AA249" s="10"/>
      <c r="AB249" s="10"/>
      <c r="AC249" s="10"/>
      <c r="AD249" s="10"/>
    </row>
    <row r="250" spans="2:30" ht="16.2" x14ac:dyDescent="0.3">
      <c r="B250" s="407" t="s">
        <v>28</v>
      </c>
      <c r="C250" s="407"/>
      <c r="D250" s="407"/>
      <c r="E250" s="128" t="str">
        <f>K223</f>
        <v/>
      </c>
      <c r="F250" s="128">
        <f>J223</f>
        <v>0</v>
      </c>
      <c r="G250" s="147" t="str">
        <f t="shared" si="16"/>
        <v/>
      </c>
      <c r="H250" s="146" t="str">
        <f>IFERROR(CEILING(E250/((288/F250)+(E250/G250)),0.5),"")</f>
        <v/>
      </c>
      <c r="I250" s="10"/>
      <c r="J250" s="10"/>
      <c r="K250" s="10"/>
      <c r="L250" s="10"/>
      <c r="M250" s="10"/>
      <c r="N250" s="10"/>
      <c r="O250" s="10"/>
      <c r="P250" s="10"/>
      <c r="Q250" s="10"/>
      <c r="R250" s="10"/>
      <c r="S250" s="10"/>
      <c r="T250" s="10"/>
      <c r="U250" s="10"/>
      <c r="V250" s="10"/>
      <c r="W250" s="10"/>
      <c r="X250" s="10"/>
      <c r="Y250" s="10"/>
      <c r="Z250" s="10"/>
      <c r="AA250" s="10"/>
      <c r="AB250" s="10"/>
      <c r="AC250" s="10"/>
      <c r="AD250" s="10"/>
    </row>
    <row r="251" spans="2:30" x14ac:dyDescent="0.3">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row>
    <row r="252" spans="2:30" x14ac:dyDescent="0.3">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row>
    <row r="253" spans="2:30" ht="16.2" x14ac:dyDescent="0.35">
      <c r="B253" s="68" t="s">
        <v>379</v>
      </c>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row>
    <row r="254" spans="2:30" x14ac:dyDescent="0.3">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row>
    <row r="255" spans="2:30" x14ac:dyDescent="0.3">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row>
    <row r="256" spans="2:30" x14ac:dyDescent="0.3">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row>
    <row r="257" spans="2:30" x14ac:dyDescent="0.3">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row>
    <row r="258" spans="2:30" ht="18.600000000000001" x14ac:dyDescent="0.3">
      <c r="B258" s="469" t="s">
        <v>306</v>
      </c>
      <c r="C258" s="470"/>
      <c r="D258" s="471"/>
      <c r="E258" s="23" t="s">
        <v>246</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row>
    <row r="259" spans="2:30" ht="16.2" x14ac:dyDescent="0.3">
      <c r="B259" s="377" t="s">
        <v>26</v>
      </c>
      <c r="C259" s="472"/>
      <c r="D259" s="378"/>
      <c r="E259" s="146" t="str">
        <f>IFERROR(IF(H242="",CEILING(H248,0.5),IF(H248="",CEILING(H242,0.5),CEILING(H242+H248,0.5))),"")</f>
        <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row>
    <row r="260" spans="2:30" ht="16.2" x14ac:dyDescent="0.3">
      <c r="B260" s="377" t="s">
        <v>27</v>
      </c>
      <c r="C260" s="472"/>
      <c r="D260" s="378"/>
      <c r="E260" s="146" t="str">
        <f t="shared" ref="E260:E261" si="18">IFERROR(IF(H243="",CEILING(H249,0.5),IF(H249="",CEILING(H243,0.5),CEILING(H243+H249,0.5))),"")</f>
        <v/>
      </c>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row>
    <row r="261" spans="2:30" ht="16.2" x14ac:dyDescent="0.3">
      <c r="B261" s="407" t="s">
        <v>28</v>
      </c>
      <c r="C261" s="407"/>
      <c r="D261" s="407"/>
      <c r="E261" s="146" t="str">
        <f t="shared" si="18"/>
        <v/>
      </c>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row>
    <row r="262" spans="2:30" x14ac:dyDescent="0.3">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row>
    <row r="263" spans="2:30" x14ac:dyDescent="0.3">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row>
  </sheetData>
  <sheetProtection algorithmName="SHA-512" hashValue="NmQ5Zf8ykucvYHT1NsTKmnKDIZDFY6onSi+nGYFkzckUrIbDPbMELVxCmuPpsCdQbd0awIGnieMGUHciopLXJA==" saltValue="Kglr4VPPCb7l6ytzWq5V+A==" spinCount="100000" sheet="1" objects="1" scenarios="1"/>
  <mergeCells count="197">
    <mergeCell ref="R111:Z112"/>
    <mergeCell ref="Q62:X62"/>
    <mergeCell ref="R92:Y92"/>
    <mergeCell ref="F39:H39"/>
    <mergeCell ref="J39:M39"/>
    <mergeCell ref="A1:M1"/>
    <mergeCell ref="G2:L2"/>
    <mergeCell ref="G3:L3"/>
    <mergeCell ref="G4:L4"/>
    <mergeCell ref="G5:L5"/>
    <mergeCell ref="G6:L6"/>
    <mergeCell ref="G7:L7"/>
    <mergeCell ref="B20:L20"/>
    <mergeCell ref="B24:F24"/>
    <mergeCell ref="G24:L24"/>
    <mergeCell ref="B32:L32"/>
    <mergeCell ref="C34:L34"/>
    <mergeCell ref="B36:E36"/>
    <mergeCell ref="F36:H36"/>
    <mergeCell ref="J36:M36"/>
    <mergeCell ref="B25:F25"/>
    <mergeCell ref="G11:I19"/>
    <mergeCell ref="B26:F26"/>
    <mergeCell ref="G26:L26"/>
    <mergeCell ref="G25:L25"/>
    <mergeCell ref="Q67:X67"/>
    <mergeCell ref="Q68:R68"/>
    <mergeCell ref="T68:X68"/>
    <mergeCell ref="Q69:R69"/>
    <mergeCell ref="T69:X69"/>
    <mergeCell ref="Q70:R70"/>
    <mergeCell ref="T70:X70"/>
    <mergeCell ref="Q37:X37"/>
    <mergeCell ref="D28:L29"/>
    <mergeCell ref="G30:I30"/>
    <mergeCell ref="J30:L30"/>
    <mergeCell ref="B39:E39"/>
    <mergeCell ref="Q60:X60"/>
    <mergeCell ref="D57:F57"/>
    <mergeCell ref="D58:F58"/>
    <mergeCell ref="D59:F59"/>
    <mergeCell ref="B37:E37"/>
    <mergeCell ref="F37:H37"/>
    <mergeCell ref="J37:M37"/>
    <mergeCell ref="G58:J58"/>
    <mergeCell ref="G59:J59"/>
    <mergeCell ref="B38:E38"/>
    <mergeCell ref="D56:F56"/>
    <mergeCell ref="F38:H38"/>
    <mergeCell ref="I38:K38"/>
    <mergeCell ref="L38:M38"/>
    <mergeCell ref="C54:D54"/>
    <mergeCell ref="C55:D55"/>
    <mergeCell ref="B42:E42"/>
    <mergeCell ref="F42:H42"/>
    <mergeCell ref="I42:K42"/>
    <mergeCell ref="L42:M42"/>
    <mergeCell ref="D48:L48"/>
    <mergeCell ref="D49:M49"/>
    <mergeCell ref="F40:H40"/>
    <mergeCell ref="J40:M40"/>
    <mergeCell ref="B41:E41"/>
    <mergeCell ref="F41:H41"/>
    <mergeCell ref="I41:K41"/>
    <mergeCell ref="L41:M41"/>
    <mergeCell ref="B40:E40"/>
    <mergeCell ref="R184:U184"/>
    <mergeCell ref="R185:U185"/>
    <mergeCell ref="W195:Y195"/>
    <mergeCell ref="Z195:AA195"/>
    <mergeCell ref="W196:Y196"/>
    <mergeCell ref="Z196:AA196"/>
    <mergeCell ref="W187:Y187"/>
    <mergeCell ref="Z187:AA187"/>
    <mergeCell ref="W188:Y188"/>
    <mergeCell ref="Z188:AA188"/>
    <mergeCell ref="W189:Y189"/>
    <mergeCell ref="Z189:AA189"/>
    <mergeCell ref="W190:Y190"/>
    <mergeCell ref="Z190:AA190"/>
    <mergeCell ref="R217:V217"/>
    <mergeCell ref="R197:V197"/>
    <mergeCell ref="R154:V154"/>
    <mergeCell ref="R156:V156"/>
    <mergeCell ref="G56:J56"/>
    <mergeCell ref="G57:J57"/>
    <mergeCell ref="D134:K134"/>
    <mergeCell ref="D138:I138"/>
    <mergeCell ref="D82:E82"/>
    <mergeCell ref="D89:I89"/>
    <mergeCell ref="D83:E83"/>
    <mergeCell ref="Q71:R71"/>
    <mergeCell ref="T71:X71"/>
    <mergeCell ref="Q72:X72"/>
    <mergeCell ref="Q73:X73"/>
    <mergeCell ref="D81:E81"/>
    <mergeCell ref="W198:AB198"/>
    <mergeCell ref="R182:U182"/>
    <mergeCell ref="R183:U183"/>
    <mergeCell ref="G75:H75"/>
    <mergeCell ref="I75:J75"/>
    <mergeCell ref="G76:H76"/>
    <mergeCell ref="I76:J76"/>
    <mergeCell ref="D75:F75"/>
    <mergeCell ref="D76:F76"/>
    <mergeCell ref="D77:F77"/>
    <mergeCell ref="D78:F78"/>
    <mergeCell ref="B96:D96"/>
    <mergeCell ref="D86:K86"/>
    <mergeCell ref="D85:K85"/>
    <mergeCell ref="B104:D104"/>
    <mergeCell ref="B105:D105"/>
    <mergeCell ref="B97:D97"/>
    <mergeCell ref="B99:D99"/>
    <mergeCell ref="B98:D98"/>
    <mergeCell ref="E172:E173"/>
    <mergeCell ref="D128:E128"/>
    <mergeCell ref="D129:E129"/>
    <mergeCell ref="D130:E130"/>
    <mergeCell ref="D131:K131"/>
    <mergeCell ref="G77:H77"/>
    <mergeCell ref="G78:H78"/>
    <mergeCell ref="I77:J77"/>
    <mergeCell ref="I78:J78"/>
    <mergeCell ref="D84:K84"/>
    <mergeCell ref="B102:D102"/>
    <mergeCell ref="B103:D103"/>
    <mergeCell ref="D115:J115"/>
    <mergeCell ref="B122:D122"/>
    <mergeCell ref="B123:D123"/>
    <mergeCell ref="B124:D124"/>
    <mergeCell ref="B125:D125"/>
    <mergeCell ref="B147:D147"/>
    <mergeCell ref="B148:D148"/>
    <mergeCell ref="B149:D149"/>
    <mergeCell ref="B150:D150"/>
    <mergeCell ref="B153:D153"/>
    <mergeCell ref="D133:K133"/>
    <mergeCell ref="D132:K132"/>
    <mergeCell ref="B174:D174"/>
    <mergeCell ref="B175:D175"/>
    <mergeCell ref="B176:D176"/>
    <mergeCell ref="B172:D173"/>
    <mergeCell ref="B154:D154"/>
    <mergeCell ref="B155:D155"/>
    <mergeCell ref="B156:D156"/>
    <mergeCell ref="J178:K178"/>
    <mergeCell ref="J180:K180"/>
    <mergeCell ref="F174:G174"/>
    <mergeCell ref="F175:G175"/>
    <mergeCell ref="F176:G176"/>
    <mergeCell ref="F178:G178"/>
    <mergeCell ref="F179:G179"/>
    <mergeCell ref="F180:G180"/>
    <mergeCell ref="H174:I174"/>
    <mergeCell ref="H175:I175"/>
    <mergeCell ref="H176:I176"/>
    <mergeCell ref="H178:I178"/>
    <mergeCell ref="H179:I179"/>
    <mergeCell ref="H180:I180"/>
    <mergeCell ref="J172:K173"/>
    <mergeCell ref="F172:G173"/>
    <mergeCell ref="H172:I173"/>
    <mergeCell ref="B261:D261"/>
    <mergeCell ref="B205:D205"/>
    <mergeCell ref="B220:D220"/>
    <mergeCell ref="B221:D221"/>
    <mergeCell ref="B222:D222"/>
    <mergeCell ref="B223:D223"/>
    <mergeCell ref="B241:D241"/>
    <mergeCell ref="B242:D242"/>
    <mergeCell ref="B243:D243"/>
    <mergeCell ref="B244:D244"/>
    <mergeCell ref="Q78:Y79"/>
    <mergeCell ref="B247:D247"/>
    <mergeCell ref="B248:D248"/>
    <mergeCell ref="B249:D249"/>
    <mergeCell ref="B250:D250"/>
    <mergeCell ref="B258:D258"/>
    <mergeCell ref="B259:D259"/>
    <mergeCell ref="B260:D260"/>
    <mergeCell ref="B198:D198"/>
    <mergeCell ref="B199:D199"/>
    <mergeCell ref="B197:D197"/>
    <mergeCell ref="B196:D196"/>
    <mergeCell ref="B202:D202"/>
    <mergeCell ref="B203:D203"/>
    <mergeCell ref="B204:D204"/>
    <mergeCell ref="J175:K175"/>
    <mergeCell ref="J176:K176"/>
    <mergeCell ref="B178:D178"/>
    <mergeCell ref="B179:D179"/>
    <mergeCell ref="B180:D180"/>
    <mergeCell ref="E174:E176"/>
    <mergeCell ref="E178:E180"/>
    <mergeCell ref="J174:K174"/>
    <mergeCell ref="J179:K179"/>
  </mergeCells>
  <dataValidations count="5">
    <dataValidation type="list" allowBlank="1" showInputMessage="1" showErrorMessage="1" sqref="E197:E199 H207:H212" xr:uid="{0DFECD6E-8192-48E3-AFF0-20E418CA99AB}">
      <formula1>"round, square"</formula1>
    </dataValidation>
    <dataValidation type="list" allowBlank="1" showInputMessage="1" showErrorMessage="1" sqref="B26:F26" xr:uid="{DFEE841F-A9A3-4069-8721-F346341E6514}">
      <formula1>"10-year,25-year,50-year,100-year"</formula1>
    </dataValidation>
    <dataValidation type="list" allowBlank="1" showInputMessage="1" showErrorMessage="1" sqref="G57:J59" xr:uid="{E9331A88-6902-42A9-B362-90A6B6BED994}">
      <formula1>"1 Very high erodibility, 2 High erodibility, 3 Medium erodibility, 4 Low erodibility, 5 Very low erodibility, 6 Nonerosive"</formula1>
    </dataValidation>
    <dataValidation type="list" allowBlank="1" showInputMessage="1" showErrorMessage="1" sqref="J30:L30" xr:uid="{BB684B2F-AF07-4E14-AA3E-8A5B597D646F}">
      <formula1>"1-year,2-year,5-year,10-year,25-year,50-year,100-year"</formula1>
    </dataValidation>
    <dataValidation type="list" allowBlank="1" showInputMessage="1" showErrorMessage="1" sqref="G30:I30" xr:uid="{0A0399FE-690E-4B25-B638-5A34EDD8C8EC}">
      <formula1>"Incipient Overtopping,Lower Flow Event"</formula1>
    </dataValidation>
  </dataValidations>
  <pageMargins left="0.7" right="0.7" top="0.75" bottom="0.75" header="0.3" footer="0.3"/>
  <pageSetup scale="60" fitToHeight="5" orientation="portrait" r:id="rId1"/>
  <headerFooter>
    <oddFooter>&amp;C&amp;"Franklin Gothic Book,Regular"Page &amp;P of &amp;N&amp;R&amp;"Franklin Gothic Book,Regular"TxDOT Scour Analysis Spreadsheet
Revision date: 2024.05.31</oddFooter>
  </headerFooter>
  <rowBreaks count="5" manualBreakCount="5">
    <brk id="42" max="16383" man="1"/>
    <brk id="78" max="16383" man="1"/>
    <brk id="106" max="16383" man="1"/>
    <brk id="156" max="16383" man="1"/>
    <brk id="205" max="16383" man="1"/>
  </rowBreaks>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locked="0" defaultSize="0" autoFill="0" autoLine="0" autoPict="0">
                <anchor moveWithCells="1">
                  <from>
                    <xdr:col>1</xdr:col>
                    <xdr:colOff>297180</xdr:colOff>
                    <xdr:row>27</xdr:row>
                    <xdr:rowOff>30480</xdr:rowOff>
                  </from>
                  <to>
                    <xdr:col>3</xdr:col>
                    <xdr:colOff>480060</xdr:colOff>
                    <xdr:row>27</xdr:row>
                    <xdr:rowOff>236220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8F51F-A2F6-49E1-97CE-3BB43D269D91}">
  <sheetPr codeName="Sheet8"/>
  <dimension ref="A1:AH263"/>
  <sheetViews>
    <sheetView showGridLines="0" zoomScale="80" zoomScaleNormal="80" workbookViewId="0">
      <selection sqref="A1:M1"/>
    </sheetView>
  </sheetViews>
  <sheetFormatPr defaultColWidth="9.109375" defaultRowHeight="14.4" x14ac:dyDescent="0.3"/>
  <cols>
    <col min="1" max="1" width="8.5546875" customWidth="1"/>
    <col min="2" max="2" width="6" customWidth="1"/>
    <col min="3" max="3" width="3" customWidth="1"/>
    <col min="4" max="5" width="12.88671875" customWidth="1"/>
    <col min="6" max="6" width="14.88671875" bestFit="1" customWidth="1"/>
    <col min="7" max="7" width="18" customWidth="1"/>
    <col min="8" max="8" width="15.33203125" customWidth="1"/>
    <col min="9" max="9" width="14.33203125" customWidth="1"/>
    <col min="10" max="10" width="9.6640625" customWidth="1"/>
    <col min="11" max="11" width="13.33203125" customWidth="1"/>
    <col min="13" max="13" width="8" customWidth="1"/>
    <col min="20" max="20" width="12.5546875" customWidth="1"/>
  </cols>
  <sheetData>
    <row r="1" spans="1:29" ht="33.9" customHeight="1" x14ac:dyDescent="0.3">
      <c r="A1" s="202" t="s">
        <v>266</v>
      </c>
      <c r="B1" s="202"/>
      <c r="C1" s="202"/>
      <c r="D1" s="202"/>
      <c r="E1" s="202"/>
      <c r="F1" s="202"/>
      <c r="G1" s="202"/>
      <c r="H1" s="202"/>
      <c r="I1" s="202"/>
      <c r="J1" s="202"/>
      <c r="K1" s="202"/>
      <c r="L1" s="202"/>
      <c r="M1" s="202"/>
      <c r="N1" s="8"/>
      <c r="O1" s="8"/>
      <c r="P1" s="10"/>
      <c r="Q1" s="10"/>
      <c r="R1" s="10"/>
      <c r="S1" s="10"/>
      <c r="T1" s="10"/>
      <c r="U1" s="10"/>
      <c r="V1" s="10"/>
      <c r="W1" s="10"/>
      <c r="X1" s="10"/>
      <c r="Y1" s="10"/>
      <c r="Z1" s="10"/>
      <c r="AA1" s="10"/>
      <c r="AB1" s="10"/>
      <c r="AC1" s="10"/>
    </row>
    <row r="2" spans="1:29" ht="19.95" customHeight="1" x14ac:dyDescent="0.3">
      <c r="A2" s="1"/>
      <c r="B2" s="2"/>
      <c r="C2" s="1"/>
      <c r="D2" s="1"/>
      <c r="E2" s="1"/>
      <c r="F2" s="4" t="s">
        <v>173</v>
      </c>
      <c r="G2" s="428" t="str">
        <f>IF(ISBLANK(Summary!G2),"",Summary!G2)</f>
        <v/>
      </c>
      <c r="H2" s="428"/>
      <c r="I2" s="428"/>
      <c r="J2" s="428"/>
      <c r="K2" s="428"/>
      <c r="L2" s="428"/>
      <c r="M2" s="1"/>
      <c r="N2" s="8"/>
      <c r="O2" s="8"/>
      <c r="P2" s="10"/>
      <c r="Q2" s="10"/>
      <c r="R2" s="10"/>
      <c r="S2" s="10"/>
      <c r="T2" s="10"/>
      <c r="U2" s="10"/>
      <c r="V2" s="10"/>
      <c r="W2" s="10"/>
      <c r="X2" s="10"/>
      <c r="Y2" s="10"/>
      <c r="Z2" s="10"/>
      <c r="AA2" s="10"/>
      <c r="AB2" s="10"/>
      <c r="AC2" s="10"/>
    </row>
    <row r="3" spans="1:29" ht="19.95" customHeight="1" x14ac:dyDescent="0.3">
      <c r="A3" s="1"/>
      <c r="B3" s="2"/>
      <c r="C3" s="1"/>
      <c r="D3" s="1"/>
      <c r="E3" s="1"/>
      <c r="F3" s="5" t="s">
        <v>0</v>
      </c>
      <c r="G3" s="429" t="str">
        <f>IF(ISBLANK(Summary!G3),"",Summary!G3)</f>
        <v/>
      </c>
      <c r="H3" s="429"/>
      <c r="I3" s="429"/>
      <c r="J3" s="429"/>
      <c r="K3" s="429"/>
      <c r="L3" s="429"/>
      <c r="M3" s="1"/>
      <c r="N3" s="8"/>
      <c r="O3" s="8"/>
      <c r="P3" s="10"/>
      <c r="Q3" s="10"/>
      <c r="R3" s="10"/>
      <c r="S3" s="10"/>
      <c r="T3" s="10"/>
      <c r="U3" s="10"/>
      <c r="V3" s="10"/>
      <c r="W3" s="10"/>
      <c r="X3" s="10"/>
      <c r="Y3" s="10"/>
      <c r="Z3" s="10"/>
      <c r="AA3" s="10"/>
      <c r="AB3" s="10"/>
      <c r="AC3" s="10"/>
    </row>
    <row r="4" spans="1:29" ht="19.95" customHeight="1" x14ac:dyDescent="0.3">
      <c r="A4" s="1"/>
      <c r="B4" s="2"/>
      <c r="C4" s="1"/>
      <c r="D4" s="1"/>
      <c r="E4" s="1"/>
      <c r="F4" s="5" t="s">
        <v>1</v>
      </c>
      <c r="G4" s="429" t="str">
        <f>IF(ISBLANK(Summary!G4),"",Summary!G4)</f>
        <v/>
      </c>
      <c r="H4" s="429"/>
      <c r="I4" s="429"/>
      <c r="J4" s="429"/>
      <c r="K4" s="429"/>
      <c r="L4" s="429"/>
      <c r="M4" s="1"/>
      <c r="N4" s="8"/>
      <c r="O4" s="8"/>
      <c r="P4" s="10"/>
      <c r="Q4" s="10"/>
      <c r="R4" s="10"/>
      <c r="S4" s="10"/>
      <c r="T4" s="10"/>
      <c r="U4" s="10"/>
      <c r="V4" s="10"/>
      <c r="W4" s="10"/>
      <c r="X4" s="10"/>
      <c r="Y4" s="10"/>
      <c r="Z4" s="10"/>
      <c r="AA4" s="10"/>
      <c r="AB4" s="10"/>
      <c r="AC4" s="10"/>
    </row>
    <row r="5" spans="1:29" ht="19.95" customHeight="1" x14ac:dyDescent="0.3">
      <c r="A5" s="1"/>
      <c r="B5" s="2"/>
      <c r="C5" s="1"/>
      <c r="D5" s="1"/>
      <c r="E5" s="1"/>
      <c r="F5" s="5" t="s">
        <v>2</v>
      </c>
      <c r="G5" s="429" t="str">
        <f>IF(ISBLANK(Summary!G5),"",Summary!G5)</f>
        <v/>
      </c>
      <c r="H5" s="429"/>
      <c r="I5" s="429"/>
      <c r="J5" s="429"/>
      <c r="K5" s="429"/>
      <c r="L5" s="429"/>
      <c r="M5" s="1"/>
      <c r="N5" s="8"/>
      <c r="O5" s="8"/>
      <c r="P5" s="10"/>
      <c r="Q5" s="10"/>
      <c r="R5" s="10"/>
      <c r="S5" s="10"/>
      <c r="T5" s="10"/>
      <c r="U5" s="10"/>
      <c r="V5" s="10"/>
      <c r="W5" s="10"/>
      <c r="X5" s="10"/>
      <c r="Y5" s="10"/>
      <c r="Z5" s="10"/>
      <c r="AA5" s="10"/>
      <c r="AB5" s="10"/>
      <c r="AC5" s="10"/>
    </row>
    <row r="6" spans="1:29" ht="19.95" customHeight="1" x14ac:dyDescent="0.3">
      <c r="A6" s="1"/>
      <c r="B6" s="2"/>
      <c r="C6" s="1"/>
      <c r="D6" s="1"/>
      <c r="E6" s="1"/>
      <c r="F6" s="5" t="s">
        <v>3</v>
      </c>
      <c r="G6" s="429" t="str">
        <f>IF(ISBLANK(Summary!G6),"",Summary!G6)</f>
        <v/>
      </c>
      <c r="H6" s="429"/>
      <c r="I6" s="429"/>
      <c r="J6" s="429"/>
      <c r="K6" s="429"/>
      <c r="L6" s="429"/>
      <c r="M6" s="1"/>
      <c r="N6" s="8"/>
      <c r="O6" s="8"/>
      <c r="P6" s="10"/>
      <c r="Q6" s="10"/>
      <c r="R6" s="10"/>
      <c r="S6" s="10"/>
      <c r="T6" s="10"/>
      <c r="U6" s="10"/>
      <c r="V6" s="10"/>
      <c r="W6" s="10"/>
      <c r="X6" s="10"/>
      <c r="Y6" s="10"/>
      <c r="Z6" s="10"/>
      <c r="AA6" s="10"/>
      <c r="AB6" s="10"/>
      <c r="AC6" s="10"/>
    </row>
    <row r="7" spans="1:29" ht="19.95" customHeight="1" x14ac:dyDescent="0.3">
      <c r="A7" s="1"/>
      <c r="B7" s="2"/>
      <c r="C7" s="1"/>
      <c r="D7" s="1"/>
      <c r="E7" s="1"/>
      <c r="F7" s="5" t="s">
        <v>4</v>
      </c>
      <c r="G7" s="418" t="str">
        <f>IF(ISBLANK(Summary!G7),"",Summary!G7)</f>
        <v/>
      </c>
      <c r="H7" s="418"/>
      <c r="I7" s="418"/>
      <c r="J7" s="418"/>
      <c r="K7" s="418"/>
      <c r="L7" s="418"/>
      <c r="M7" s="1"/>
      <c r="N7" s="8"/>
      <c r="O7" s="8"/>
      <c r="P7" s="10"/>
      <c r="Q7" s="10"/>
      <c r="R7" s="10"/>
      <c r="S7" s="10"/>
      <c r="T7" s="10"/>
      <c r="U7" s="10"/>
      <c r="V7" s="10"/>
      <c r="W7" s="10"/>
      <c r="X7" s="10"/>
      <c r="Y7" s="10"/>
      <c r="Z7" s="10"/>
      <c r="AA7" s="10"/>
      <c r="AB7" s="10"/>
      <c r="AC7" s="10"/>
    </row>
    <row r="8" spans="1:29" ht="19.95" customHeight="1" x14ac:dyDescent="0.3">
      <c r="A8" s="1"/>
      <c r="B8" s="2"/>
      <c r="C8" s="1"/>
      <c r="D8" s="1"/>
      <c r="E8" s="1"/>
      <c r="F8" s="1"/>
      <c r="G8" s="1"/>
      <c r="H8" s="1"/>
      <c r="I8" s="1"/>
      <c r="J8" s="1"/>
      <c r="K8" s="1"/>
      <c r="L8" s="1"/>
      <c r="M8" s="1"/>
      <c r="N8" s="8"/>
      <c r="O8" s="8"/>
      <c r="P8" s="10"/>
      <c r="Q8" s="10"/>
      <c r="R8" s="10"/>
      <c r="S8" s="10"/>
      <c r="T8" s="10"/>
      <c r="U8" s="10"/>
      <c r="V8" s="10"/>
      <c r="W8" s="10"/>
      <c r="X8" s="10"/>
      <c r="Y8" s="10"/>
      <c r="Z8" s="10"/>
      <c r="AA8" s="10"/>
      <c r="AB8" s="10"/>
      <c r="AC8" s="10"/>
    </row>
    <row r="9" spans="1:29" ht="19.95" customHeight="1" x14ac:dyDescent="0.3">
      <c r="A9" s="8"/>
      <c r="B9" s="7"/>
      <c r="C9" s="8"/>
      <c r="D9" s="8"/>
      <c r="E9" s="8"/>
      <c r="F9" s="8"/>
      <c r="G9" s="8"/>
      <c r="H9" s="8"/>
      <c r="I9" s="8"/>
      <c r="J9" s="8"/>
      <c r="K9" s="8"/>
      <c r="L9" s="8"/>
      <c r="M9" s="8"/>
      <c r="N9" s="8"/>
      <c r="O9" s="8"/>
      <c r="P9" s="10"/>
      <c r="Q9" s="10"/>
      <c r="R9" s="10"/>
      <c r="S9" s="10"/>
      <c r="T9" s="10"/>
      <c r="U9" s="10"/>
      <c r="V9" s="10"/>
      <c r="W9" s="10"/>
      <c r="X9" s="10"/>
      <c r="Y9" s="10"/>
      <c r="Z9" s="10"/>
      <c r="AA9" s="10"/>
      <c r="AB9" s="10"/>
      <c r="AC9" s="10"/>
    </row>
    <row r="10" spans="1:29" ht="19.95" customHeight="1" thickBot="1" x14ac:dyDescent="0.35">
      <c r="A10" s="6"/>
      <c r="B10" s="7"/>
      <c r="C10" s="8"/>
      <c r="D10" s="8"/>
      <c r="E10" s="8"/>
      <c r="F10" s="8"/>
      <c r="G10" s="8"/>
      <c r="H10" s="8"/>
      <c r="I10" s="8"/>
      <c r="J10" s="8"/>
      <c r="K10" s="8"/>
      <c r="L10" s="8"/>
      <c r="M10" s="8"/>
      <c r="N10" s="8"/>
      <c r="O10" s="8"/>
      <c r="P10" s="10"/>
      <c r="Q10" s="10"/>
      <c r="R10" s="10"/>
      <c r="S10" s="10"/>
      <c r="T10" s="10"/>
      <c r="U10" s="10"/>
      <c r="V10" s="10"/>
      <c r="W10" s="10"/>
      <c r="X10" s="10"/>
      <c r="Y10" s="10"/>
      <c r="Z10" s="10"/>
      <c r="AA10" s="10"/>
      <c r="AB10" s="10"/>
      <c r="AC10" s="10"/>
    </row>
    <row r="11" spans="1:29" ht="19.95" customHeight="1" x14ac:dyDescent="0.3">
      <c r="A11" s="8"/>
      <c r="B11" s="9" t="s">
        <v>5</v>
      </c>
      <c r="C11" s="8"/>
      <c r="D11" s="8"/>
      <c r="E11" s="8"/>
      <c r="F11" s="8"/>
      <c r="G11" s="490"/>
      <c r="H11" s="491"/>
      <c r="I11" s="492"/>
      <c r="J11" s="8"/>
      <c r="K11" s="8"/>
      <c r="L11" s="8"/>
      <c r="M11" s="8"/>
      <c r="N11" s="8"/>
      <c r="O11" s="8"/>
      <c r="P11" s="10"/>
      <c r="Q11" s="10"/>
      <c r="R11" s="10"/>
      <c r="S11" s="10"/>
      <c r="T11" s="10"/>
      <c r="U11" s="10"/>
      <c r="V11" s="10"/>
      <c r="W11" s="10"/>
      <c r="X11" s="10"/>
      <c r="Y11" s="10"/>
      <c r="Z11" s="10"/>
      <c r="AA11" s="10"/>
      <c r="AB11" s="10"/>
      <c r="AC11" s="10"/>
    </row>
    <row r="12" spans="1:29" ht="19.95" customHeight="1" x14ac:dyDescent="0.3">
      <c r="A12" s="8"/>
      <c r="B12" s="7"/>
      <c r="C12" s="8"/>
      <c r="D12" s="8"/>
      <c r="E12" s="8"/>
      <c r="F12" s="8"/>
      <c r="G12" s="493"/>
      <c r="H12" s="494"/>
      <c r="I12" s="495"/>
      <c r="J12" s="8"/>
      <c r="K12" s="8"/>
      <c r="L12" s="8"/>
      <c r="M12" s="8"/>
      <c r="N12" s="8"/>
      <c r="O12" s="8"/>
      <c r="P12" s="10"/>
      <c r="Q12" s="10"/>
      <c r="R12" s="10"/>
      <c r="S12" s="10"/>
      <c r="T12" s="10"/>
      <c r="U12" s="10"/>
      <c r="V12" s="10"/>
      <c r="W12" s="10"/>
      <c r="X12" s="10"/>
      <c r="Y12" s="10"/>
      <c r="Z12" s="10"/>
      <c r="AA12" s="10"/>
      <c r="AB12" s="10"/>
      <c r="AC12" s="10"/>
    </row>
    <row r="13" spans="1:29" ht="19.95" customHeight="1" x14ac:dyDescent="0.3">
      <c r="A13" s="8"/>
      <c r="B13" s="7"/>
      <c r="C13" s="8"/>
      <c r="D13" s="8"/>
      <c r="E13" s="8"/>
      <c r="F13" s="8"/>
      <c r="G13" s="493"/>
      <c r="H13" s="494"/>
      <c r="I13" s="495"/>
      <c r="J13" s="8"/>
      <c r="K13" s="8"/>
      <c r="L13" s="8"/>
      <c r="M13" s="8"/>
      <c r="N13" s="8"/>
      <c r="O13" s="8"/>
      <c r="P13" s="10"/>
      <c r="Q13" s="10"/>
      <c r="R13" s="10"/>
      <c r="S13" s="10"/>
      <c r="T13" s="10"/>
      <c r="U13" s="10"/>
      <c r="V13" s="10"/>
      <c r="W13" s="10"/>
      <c r="X13" s="10"/>
      <c r="Y13" s="10"/>
      <c r="Z13" s="10"/>
      <c r="AA13" s="10"/>
      <c r="AB13" s="10"/>
      <c r="AC13" s="10"/>
    </row>
    <row r="14" spans="1:29" ht="19.95" customHeight="1" x14ac:dyDescent="0.3">
      <c r="A14" s="8"/>
      <c r="B14" s="7"/>
      <c r="C14" s="8"/>
      <c r="D14" s="8"/>
      <c r="E14" s="8"/>
      <c r="F14" s="8"/>
      <c r="G14" s="493"/>
      <c r="H14" s="494"/>
      <c r="I14" s="495"/>
      <c r="J14" s="8"/>
      <c r="K14" s="8"/>
      <c r="L14" s="8"/>
      <c r="M14" s="8"/>
      <c r="N14" s="8"/>
      <c r="O14" s="8"/>
      <c r="P14" s="10"/>
      <c r="Q14" s="10"/>
      <c r="R14" s="10"/>
      <c r="S14" s="10"/>
      <c r="T14" s="10"/>
      <c r="U14" s="10"/>
      <c r="V14" s="10"/>
      <c r="W14" s="10"/>
      <c r="X14" s="10"/>
      <c r="Y14" s="10"/>
      <c r="Z14" s="10"/>
      <c r="AA14" s="10"/>
      <c r="AB14" s="10"/>
      <c r="AC14" s="10"/>
    </row>
    <row r="15" spans="1:29" ht="19.95" customHeight="1" x14ac:dyDescent="0.3">
      <c r="A15" s="8"/>
      <c r="B15" s="7"/>
      <c r="C15" s="8"/>
      <c r="D15" s="8"/>
      <c r="E15" s="8"/>
      <c r="F15" s="8"/>
      <c r="G15" s="493"/>
      <c r="H15" s="494"/>
      <c r="I15" s="495"/>
      <c r="J15" s="8"/>
      <c r="K15" s="8"/>
      <c r="L15" s="8"/>
      <c r="M15" s="8"/>
      <c r="N15" s="8"/>
      <c r="O15" s="8"/>
      <c r="P15" s="10"/>
      <c r="Q15" s="10"/>
      <c r="R15" s="10"/>
      <c r="S15" s="10"/>
      <c r="T15" s="10"/>
      <c r="U15" s="10"/>
      <c r="V15" s="10"/>
      <c r="W15" s="10"/>
      <c r="X15" s="10"/>
      <c r="Y15" s="10"/>
      <c r="Z15" s="10"/>
      <c r="AA15" s="10"/>
      <c r="AB15" s="10"/>
      <c r="AC15" s="10"/>
    </row>
    <row r="16" spans="1:29" ht="19.95" customHeight="1" x14ac:dyDescent="0.3">
      <c r="A16" s="8"/>
      <c r="B16" s="7"/>
      <c r="C16" s="8"/>
      <c r="D16" s="8"/>
      <c r="E16" s="8"/>
      <c r="F16" s="8"/>
      <c r="G16" s="493"/>
      <c r="H16" s="494"/>
      <c r="I16" s="495"/>
      <c r="J16" s="8"/>
      <c r="K16" s="8"/>
      <c r="L16" s="8"/>
      <c r="M16" s="8"/>
      <c r="N16" s="8"/>
      <c r="O16" s="8"/>
      <c r="P16" s="10"/>
      <c r="Q16" s="10"/>
      <c r="R16" s="10"/>
      <c r="S16" s="10"/>
      <c r="T16" s="10"/>
      <c r="U16" s="10"/>
      <c r="V16" s="10"/>
      <c r="W16" s="10"/>
      <c r="X16" s="10"/>
      <c r="Y16" s="10"/>
      <c r="Z16" s="10"/>
      <c r="AA16" s="10"/>
      <c r="AB16" s="10"/>
      <c r="AC16" s="10"/>
    </row>
    <row r="17" spans="1:29" ht="19.95" customHeight="1" x14ac:dyDescent="0.3">
      <c r="A17" s="8"/>
      <c r="B17" s="7"/>
      <c r="C17" s="8"/>
      <c r="D17" s="8"/>
      <c r="E17" s="8"/>
      <c r="F17" s="8"/>
      <c r="G17" s="493"/>
      <c r="H17" s="494"/>
      <c r="I17" s="495"/>
      <c r="J17" s="8"/>
      <c r="K17" s="8"/>
      <c r="L17" s="8"/>
      <c r="M17" s="8"/>
      <c r="N17" s="8"/>
      <c r="O17" s="8"/>
      <c r="P17" s="10"/>
      <c r="Q17" s="10"/>
      <c r="R17" s="10"/>
      <c r="S17" s="10"/>
      <c r="T17" s="10"/>
      <c r="U17" s="10"/>
      <c r="V17" s="10"/>
      <c r="W17" s="10"/>
      <c r="X17" s="10"/>
      <c r="Y17" s="10"/>
      <c r="Z17" s="10"/>
      <c r="AA17" s="10"/>
      <c r="AB17" s="10"/>
      <c r="AC17" s="10"/>
    </row>
    <row r="18" spans="1:29" ht="19.95" customHeight="1" x14ac:dyDescent="0.3">
      <c r="A18" s="8"/>
      <c r="B18" s="7"/>
      <c r="C18" s="8"/>
      <c r="D18" s="8"/>
      <c r="E18" s="8"/>
      <c r="F18" s="8"/>
      <c r="G18" s="493"/>
      <c r="H18" s="494"/>
      <c r="I18" s="495"/>
      <c r="J18" s="8"/>
      <c r="K18" s="8"/>
      <c r="L18" s="8"/>
      <c r="M18" s="8"/>
      <c r="N18" s="8"/>
      <c r="O18" s="8"/>
      <c r="P18" s="10"/>
      <c r="Q18" s="10"/>
      <c r="R18" s="10"/>
      <c r="S18" s="10"/>
      <c r="T18" s="10"/>
      <c r="U18" s="10"/>
      <c r="V18" s="10"/>
      <c r="W18" s="10"/>
      <c r="X18" s="10"/>
      <c r="Y18" s="10"/>
      <c r="Z18" s="10"/>
      <c r="AA18" s="10"/>
      <c r="AB18" s="10"/>
      <c r="AC18" s="10"/>
    </row>
    <row r="19" spans="1:29" ht="19.95" customHeight="1" thickBot="1" x14ac:dyDescent="0.35">
      <c r="A19" s="8"/>
      <c r="B19" s="7"/>
      <c r="C19" s="8"/>
      <c r="D19" s="8"/>
      <c r="E19" s="8"/>
      <c r="F19" s="8"/>
      <c r="G19" s="496"/>
      <c r="H19" s="497"/>
      <c r="I19" s="498"/>
      <c r="J19" s="8"/>
      <c r="K19" s="8"/>
      <c r="L19" s="8"/>
      <c r="M19" s="8"/>
      <c r="N19" s="8"/>
      <c r="O19" s="8"/>
      <c r="P19" s="10"/>
      <c r="Q19" s="10"/>
      <c r="R19" s="10"/>
      <c r="S19" s="10"/>
      <c r="T19" s="10"/>
      <c r="U19" s="10"/>
      <c r="V19" s="10"/>
      <c r="W19" s="10"/>
      <c r="X19" s="10"/>
      <c r="Y19" s="10"/>
      <c r="Z19" s="10"/>
      <c r="AA19" s="10"/>
      <c r="AB19" s="10"/>
      <c r="AC19" s="10"/>
    </row>
    <row r="20" spans="1:29" ht="19.95" customHeight="1" x14ac:dyDescent="0.3">
      <c r="A20" s="8"/>
      <c r="B20" s="453"/>
      <c r="C20" s="453"/>
      <c r="D20" s="453"/>
      <c r="E20" s="453"/>
      <c r="F20" s="453"/>
      <c r="G20" s="453"/>
      <c r="H20" s="453"/>
      <c r="I20" s="453"/>
      <c r="J20" s="453"/>
      <c r="K20" s="453"/>
      <c r="L20" s="453"/>
      <c r="M20" s="8"/>
      <c r="N20" s="8"/>
      <c r="O20" s="8"/>
      <c r="P20" s="10"/>
      <c r="Q20" s="10"/>
      <c r="R20" s="10"/>
      <c r="S20" s="10"/>
      <c r="T20" s="10"/>
      <c r="U20" s="10"/>
      <c r="V20" s="10"/>
      <c r="W20" s="10"/>
      <c r="X20" s="10"/>
      <c r="Y20" s="10"/>
      <c r="Z20" s="10"/>
      <c r="AA20" s="10"/>
      <c r="AB20" s="10"/>
      <c r="AC20" s="10"/>
    </row>
    <row r="21" spans="1:29" ht="19.95" customHeight="1" x14ac:dyDescent="0.3">
      <c r="A21" s="8"/>
      <c r="B21" s="22" t="s">
        <v>7</v>
      </c>
      <c r="C21" s="8"/>
      <c r="D21" s="8"/>
      <c r="E21" s="8"/>
      <c r="F21" s="8"/>
      <c r="G21" s="8"/>
      <c r="H21" s="8"/>
      <c r="I21" s="8"/>
      <c r="J21" s="8"/>
      <c r="K21" s="8"/>
      <c r="L21" s="8"/>
      <c r="M21" s="8"/>
      <c r="N21" s="8"/>
      <c r="O21" s="8"/>
      <c r="P21" s="8"/>
      <c r="Q21" s="10"/>
      <c r="R21" s="10"/>
      <c r="S21" s="10"/>
      <c r="T21" s="10"/>
      <c r="U21" s="10"/>
      <c r="V21" s="10"/>
      <c r="W21" s="10"/>
      <c r="X21" s="10"/>
      <c r="Y21" s="10"/>
      <c r="Z21" s="10"/>
      <c r="AA21" s="10"/>
      <c r="AB21" s="10"/>
      <c r="AC21" s="10"/>
    </row>
    <row r="22" spans="1:29" ht="19.95" customHeight="1" x14ac:dyDescent="0.3">
      <c r="A22" s="8"/>
      <c r="B22" s="22"/>
      <c r="C22" s="8" t="s">
        <v>256</v>
      </c>
      <c r="D22" s="8"/>
      <c r="E22" s="8"/>
      <c r="F22" s="8"/>
      <c r="G22" s="8"/>
      <c r="H22" s="8"/>
      <c r="I22" s="8"/>
      <c r="J22" s="8"/>
      <c r="K22" s="8"/>
      <c r="L22" s="8"/>
      <c r="M22" s="8"/>
      <c r="N22" s="8"/>
      <c r="O22" s="26"/>
      <c r="P22" s="26"/>
      <c r="Q22" s="10"/>
      <c r="R22" s="10"/>
      <c r="S22" s="10"/>
      <c r="T22" s="10"/>
      <c r="U22" s="10"/>
      <c r="V22" s="10"/>
      <c r="W22" s="10"/>
      <c r="X22" s="10"/>
      <c r="Y22" s="10"/>
      <c r="Z22" s="10"/>
      <c r="AA22" s="10"/>
      <c r="AB22" s="10"/>
      <c r="AC22" s="10"/>
    </row>
    <row r="23" spans="1:29" ht="19.95" customHeight="1" x14ac:dyDescent="0.3">
      <c r="A23" s="8"/>
      <c r="B23" s="22"/>
      <c r="C23" s="8" t="s">
        <v>130</v>
      </c>
      <c r="D23" s="22"/>
      <c r="E23" s="22"/>
      <c r="F23" s="22"/>
      <c r="G23" s="22"/>
      <c r="H23" s="22"/>
      <c r="I23" s="22"/>
      <c r="J23" s="22"/>
      <c r="K23" s="22"/>
      <c r="L23" s="22"/>
      <c r="M23" s="22"/>
      <c r="N23" s="22"/>
      <c r="O23" s="8"/>
      <c r="P23" s="8"/>
      <c r="Q23" s="10"/>
      <c r="R23" s="10"/>
      <c r="S23" s="10"/>
      <c r="T23" s="10"/>
      <c r="U23" s="10"/>
      <c r="V23" s="10"/>
      <c r="W23" s="10"/>
      <c r="X23" s="10"/>
      <c r="Y23" s="10"/>
      <c r="Z23" s="10"/>
      <c r="AA23" s="10"/>
      <c r="AB23" s="10"/>
      <c r="AC23" s="10"/>
    </row>
    <row r="24" spans="1:29" ht="19.95" customHeight="1" x14ac:dyDescent="0.3">
      <c r="A24" s="8"/>
      <c r="B24" s="344"/>
      <c r="C24" s="454"/>
      <c r="D24" s="454"/>
      <c r="E24" s="454"/>
      <c r="F24" s="454"/>
      <c r="G24" s="344"/>
      <c r="H24" s="344"/>
      <c r="I24" s="344"/>
      <c r="J24" s="344"/>
      <c r="K24" s="344"/>
      <c r="L24" s="344"/>
      <c r="M24" s="8"/>
      <c r="N24" s="8"/>
      <c r="O24" s="8"/>
      <c r="P24" s="10"/>
      <c r="Q24" s="10"/>
      <c r="R24" s="10"/>
      <c r="S24" s="10"/>
      <c r="T24" s="10"/>
      <c r="U24" s="10"/>
      <c r="V24" s="10"/>
      <c r="W24" s="10"/>
      <c r="X24" s="10"/>
      <c r="Y24" s="10"/>
      <c r="Z24" s="10"/>
      <c r="AA24" s="10"/>
      <c r="AB24" s="10"/>
      <c r="AC24" s="10"/>
    </row>
    <row r="25" spans="1:29" ht="31.2" customHeight="1" x14ac:dyDescent="0.3">
      <c r="A25" s="8"/>
      <c r="B25" s="334" t="s">
        <v>140</v>
      </c>
      <c r="C25" s="457"/>
      <c r="D25" s="457"/>
      <c r="E25" s="457"/>
      <c r="F25" s="457"/>
      <c r="G25" s="334" t="s">
        <v>312</v>
      </c>
      <c r="H25" s="334"/>
      <c r="I25" s="334"/>
      <c r="J25" s="334"/>
      <c r="K25" s="334"/>
      <c r="L25" s="334"/>
      <c r="M25" s="8"/>
      <c r="U25" s="10"/>
      <c r="V25" s="10"/>
      <c r="W25" s="10"/>
      <c r="X25" s="10"/>
      <c r="Y25" s="10"/>
      <c r="Z25" s="10"/>
      <c r="AA25" s="10"/>
      <c r="AB25" s="10"/>
      <c r="AC25" s="10"/>
    </row>
    <row r="26" spans="1:29" ht="19.95" customHeight="1" x14ac:dyDescent="0.3">
      <c r="A26" s="8"/>
      <c r="B26" s="442"/>
      <c r="C26" s="442"/>
      <c r="D26" s="442"/>
      <c r="E26" s="442"/>
      <c r="F26" s="442"/>
      <c r="G26" s="443" t="str">
        <f>IF(B26="10-year","50-year",IF(B26="25-year","100-year",IF(B26="50-year","200-year",IF(B26="100-year","500-year",IF(ISBLANK(B26),"")))))</f>
        <v/>
      </c>
      <c r="H26" s="443"/>
      <c r="I26" s="443"/>
      <c r="J26" s="443"/>
      <c r="K26" s="443"/>
      <c r="L26" s="443"/>
      <c r="M26" s="8"/>
      <c r="U26" s="10"/>
      <c r="V26" s="10"/>
      <c r="W26" s="10"/>
      <c r="X26" s="10"/>
      <c r="Y26" s="10"/>
      <c r="Z26" s="10"/>
      <c r="AA26" s="10"/>
      <c r="AB26" s="10"/>
      <c r="AC26" s="10"/>
    </row>
    <row r="27" spans="1:29" ht="19.95" customHeight="1" x14ac:dyDescent="0.3">
      <c r="A27" s="8"/>
      <c r="M27" s="8"/>
      <c r="N27" s="18"/>
      <c r="O27" s="66"/>
      <c r="P27" s="66"/>
      <c r="Q27" s="10"/>
      <c r="R27" s="10"/>
      <c r="S27" s="10"/>
      <c r="T27" s="10"/>
      <c r="U27" s="10"/>
      <c r="V27" s="10"/>
      <c r="W27" s="10"/>
      <c r="X27" s="10"/>
      <c r="Y27" s="10"/>
      <c r="Z27" s="10"/>
      <c r="AA27" s="10"/>
      <c r="AB27" s="10"/>
      <c r="AC27" s="10"/>
    </row>
    <row r="28" spans="1:29" ht="19.95" customHeight="1" x14ac:dyDescent="0.3">
      <c r="A28" s="8"/>
      <c r="D28" s="409" t="s">
        <v>287</v>
      </c>
      <c r="E28" s="409"/>
      <c r="F28" s="409"/>
      <c r="G28" s="409"/>
      <c r="H28" s="409"/>
      <c r="I28" s="409"/>
      <c r="J28" s="409"/>
      <c r="K28" s="409"/>
      <c r="L28" s="409"/>
      <c r="M28" s="8"/>
      <c r="N28" s="18"/>
      <c r="O28" s="66"/>
      <c r="P28" s="66"/>
      <c r="Q28" s="10"/>
      <c r="R28" s="10"/>
      <c r="S28" s="10"/>
      <c r="T28" s="10"/>
      <c r="U28" s="10"/>
      <c r="V28" s="10"/>
      <c r="W28" s="10"/>
      <c r="X28" s="10"/>
      <c r="Y28" s="10"/>
      <c r="Z28" s="10"/>
      <c r="AA28" s="10"/>
      <c r="AB28" s="10"/>
      <c r="AC28" s="10"/>
    </row>
    <row r="29" spans="1:29" ht="19.95" customHeight="1" x14ac:dyDescent="0.3">
      <c r="A29" s="8"/>
      <c r="D29" s="409"/>
      <c r="E29" s="409"/>
      <c r="F29" s="409"/>
      <c r="G29" s="409"/>
      <c r="H29" s="409"/>
      <c r="I29" s="409"/>
      <c r="J29" s="409"/>
      <c r="K29" s="409"/>
      <c r="L29" s="409"/>
      <c r="M29" s="8"/>
      <c r="N29" s="18"/>
      <c r="O29" s="66"/>
      <c r="P29" s="66"/>
      <c r="Q29" s="10"/>
      <c r="R29" s="10"/>
      <c r="S29" s="10"/>
      <c r="T29" s="10"/>
      <c r="U29" s="10"/>
      <c r="V29" s="10"/>
      <c r="W29" s="10"/>
      <c r="X29" s="10"/>
      <c r="Y29" s="10"/>
      <c r="Z29" s="10"/>
      <c r="AA29" s="10"/>
      <c r="AB29" s="10"/>
      <c r="AC29" s="10"/>
    </row>
    <row r="30" spans="1:29" ht="19.95" customHeight="1" x14ac:dyDescent="0.3">
      <c r="A30" s="8"/>
      <c r="D30" s="24"/>
      <c r="E30" s="24"/>
      <c r="F30" s="24"/>
      <c r="G30" s="458"/>
      <c r="H30" s="458"/>
      <c r="I30" s="458"/>
      <c r="J30" s="458"/>
      <c r="K30" s="458"/>
      <c r="L30" s="458"/>
      <c r="M30" s="8"/>
      <c r="N30" s="18"/>
      <c r="O30" s="66"/>
      <c r="P30" s="66"/>
      <c r="Q30" s="10"/>
      <c r="R30" s="10"/>
      <c r="S30" s="10"/>
      <c r="T30" s="10"/>
      <c r="U30" s="10"/>
      <c r="V30" s="10"/>
      <c r="W30" s="10"/>
      <c r="X30" s="10"/>
      <c r="Y30" s="10"/>
      <c r="Z30" s="10"/>
      <c r="AA30" s="10"/>
      <c r="AB30" s="10"/>
      <c r="AC30" s="10"/>
    </row>
    <row r="31" spans="1:29" ht="19.95" customHeight="1" x14ac:dyDescent="0.3">
      <c r="A31" s="8"/>
      <c r="M31" s="8"/>
      <c r="N31" s="8"/>
      <c r="O31" s="66"/>
      <c r="P31" s="66"/>
      <c r="Q31" s="10"/>
      <c r="R31" s="10"/>
      <c r="S31" s="10"/>
      <c r="T31" s="10"/>
      <c r="U31" s="10"/>
      <c r="V31" s="10"/>
      <c r="W31" s="10"/>
      <c r="X31" s="10"/>
      <c r="Y31" s="10"/>
      <c r="Z31" s="10"/>
      <c r="AA31" s="10"/>
      <c r="AB31" s="10"/>
      <c r="AC31" s="10"/>
    </row>
    <row r="32" spans="1:29" ht="19.95" customHeight="1" x14ac:dyDescent="0.3">
      <c r="A32" s="8"/>
      <c r="B32" s="356" t="s">
        <v>15</v>
      </c>
      <c r="C32" s="356"/>
      <c r="D32" s="356"/>
      <c r="E32" s="356"/>
      <c r="F32" s="356"/>
      <c r="G32" s="356"/>
      <c r="H32" s="356"/>
      <c r="I32" s="356"/>
      <c r="J32" s="356"/>
      <c r="K32" s="356"/>
      <c r="L32" s="356"/>
      <c r="M32" s="8"/>
      <c r="N32" s="8"/>
      <c r="O32" s="66"/>
      <c r="P32" s="66"/>
      <c r="Q32" s="10"/>
      <c r="R32" s="10"/>
      <c r="S32" s="10"/>
      <c r="T32" s="10"/>
      <c r="U32" s="10"/>
      <c r="V32" s="10"/>
      <c r="W32" s="10"/>
      <c r="X32" s="10"/>
      <c r="Y32" s="10"/>
      <c r="Z32" s="10"/>
      <c r="AA32" s="10"/>
      <c r="AB32" s="10"/>
      <c r="AC32" s="10"/>
    </row>
    <row r="33" spans="1:29" ht="19.95" customHeight="1" x14ac:dyDescent="0.3">
      <c r="A33" s="8"/>
      <c r="B33" s="7"/>
      <c r="C33" s="26" t="s">
        <v>271</v>
      </c>
      <c r="D33" s="26"/>
      <c r="E33" s="26"/>
      <c r="F33" s="26"/>
      <c r="G33" s="26"/>
      <c r="H33" s="26"/>
      <c r="I33" s="26"/>
      <c r="J33" s="26"/>
      <c r="K33" s="26"/>
      <c r="L33" s="26"/>
      <c r="M33" s="26"/>
      <c r="N33" s="26"/>
      <c r="O33" s="66"/>
      <c r="P33" s="66"/>
      <c r="Q33" s="10"/>
      <c r="R33" s="10"/>
      <c r="S33" s="10"/>
      <c r="T33" s="10"/>
      <c r="U33" s="10"/>
      <c r="V33" s="10"/>
      <c r="W33" s="10"/>
      <c r="X33" s="10"/>
      <c r="Y33" s="10"/>
      <c r="Z33" s="10"/>
      <c r="AA33" s="10"/>
      <c r="AB33" s="10"/>
      <c r="AC33" s="10"/>
    </row>
    <row r="34" spans="1:29" ht="19.95" customHeight="1" x14ac:dyDescent="0.3">
      <c r="A34" s="8"/>
      <c r="B34" s="7"/>
      <c r="C34" s="339" t="s">
        <v>270</v>
      </c>
      <c r="D34" s="339"/>
      <c r="E34" s="339"/>
      <c r="F34" s="339"/>
      <c r="G34" s="339"/>
      <c r="H34" s="339"/>
      <c r="I34" s="339"/>
      <c r="J34" s="339"/>
      <c r="K34" s="339"/>
      <c r="L34" s="339"/>
      <c r="M34" s="8"/>
      <c r="N34" s="8"/>
      <c r="O34" s="66"/>
      <c r="P34" s="66"/>
      <c r="Q34" s="10"/>
      <c r="R34" s="10"/>
      <c r="S34" s="10"/>
      <c r="T34" s="10"/>
      <c r="U34" s="10"/>
      <c r="V34" s="10"/>
      <c r="W34" s="10"/>
      <c r="X34" s="10"/>
      <c r="Y34" s="10"/>
      <c r="Z34" s="10"/>
      <c r="AA34" s="10"/>
      <c r="AB34" s="10"/>
      <c r="AC34" s="10"/>
    </row>
    <row r="35" spans="1:29" ht="19.95" customHeight="1" x14ac:dyDescent="0.3">
      <c r="A35" s="8"/>
      <c r="B35" s="65"/>
      <c r="C35" s="65"/>
      <c r="D35" s="65"/>
      <c r="E35" s="65"/>
      <c r="F35" s="65"/>
      <c r="G35" s="65"/>
      <c r="H35" s="65"/>
      <c r="I35" s="65"/>
      <c r="J35" s="65"/>
      <c r="K35" s="65"/>
      <c r="L35" s="65"/>
      <c r="M35" s="8"/>
      <c r="N35" s="8"/>
      <c r="O35" s="66"/>
      <c r="P35" s="66"/>
      <c r="Q35" s="10"/>
      <c r="R35" s="10"/>
      <c r="S35" s="10"/>
      <c r="T35" s="10"/>
      <c r="U35" s="10"/>
      <c r="V35" s="10"/>
      <c r="W35" s="10"/>
      <c r="X35" s="10"/>
      <c r="Y35" s="10"/>
      <c r="Z35" s="10"/>
      <c r="AA35" s="10"/>
      <c r="AB35" s="10"/>
      <c r="AC35" s="10"/>
    </row>
    <row r="36" spans="1:29" ht="29.25" customHeight="1" x14ac:dyDescent="0.3">
      <c r="A36" s="66"/>
      <c r="B36" s="455" t="s">
        <v>162</v>
      </c>
      <c r="C36" s="455"/>
      <c r="D36" s="455"/>
      <c r="E36" s="455"/>
      <c r="F36" s="455" t="s">
        <v>163</v>
      </c>
      <c r="G36" s="455"/>
      <c r="H36" s="455"/>
      <c r="I36" s="8"/>
      <c r="J36" s="373" t="s">
        <v>131</v>
      </c>
      <c r="K36" s="341"/>
      <c r="L36" s="341"/>
      <c r="M36" s="342"/>
      <c r="N36" s="66"/>
      <c r="O36" s="66"/>
      <c r="P36" s="66"/>
      <c r="Q36" s="10"/>
      <c r="R36" s="67"/>
      <c r="S36" s="10"/>
      <c r="T36" s="10"/>
      <c r="U36" s="10"/>
      <c r="V36" s="10"/>
      <c r="W36" s="10"/>
      <c r="X36" s="10"/>
      <c r="Y36" s="10"/>
      <c r="Z36" s="10"/>
      <c r="AA36" s="10"/>
      <c r="AB36" s="10"/>
      <c r="AC36" s="10"/>
    </row>
    <row r="37" spans="1:29" ht="19.95" customHeight="1" thickBot="1" x14ac:dyDescent="0.4">
      <c r="A37" s="66"/>
      <c r="B37" s="456" t="s">
        <v>156</v>
      </c>
      <c r="C37" s="456"/>
      <c r="D37" s="456"/>
      <c r="E37" s="456"/>
      <c r="F37" s="481"/>
      <c r="G37" s="482"/>
      <c r="H37" s="483"/>
      <c r="I37" s="8"/>
      <c r="J37" s="481"/>
      <c r="K37" s="482"/>
      <c r="L37" s="482"/>
      <c r="M37" s="483"/>
      <c r="N37" s="66"/>
      <c r="O37" s="66"/>
      <c r="P37" s="68"/>
      <c r="Q37" s="488" t="s">
        <v>288</v>
      </c>
      <c r="R37" s="488"/>
      <c r="S37" s="488"/>
      <c r="T37" s="488"/>
      <c r="U37" s="488"/>
      <c r="V37" s="488"/>
      <c r="W37" s="488"/>
      <c r="X37" s="488"/>
      <c r="Y37" s="10"/>
      <c r="Z37" s="10"/>
      <c r="AA37" s="10"/>
      <c r="AB37" s="10"/>
      <c r="AC37" s="10"/>
    </row>
    <row r="38" spans="1:29" ht="19.95" customHeight="1" x14ac:dyDescent="0.3">
      <c r="A38" s="66"/>
      <c r="B38" s="456" t="s">
        <v>157</v>
      </c>
      <c r="C38" s="456"/>
      <c r="D38" s="456"/>
      <c r="E38" s="456"/>
      <c r="F38" s="481"/>
      <c r="G38" s="482"/>
      <c r="H38" s="483"/>
      <c r="I38" s="344"/>
      <c r="J38" s="344"/>
      <c r="K38" s="344"/>
      <c r="L38" s="381"/>
      <c r="M38" s="381"/>
      <c r="N38" s="66"/>
      <c r="O38" s="66"/>
      <c r="P38" s="66"/>
      <c r="Q38" s="70"/>
      <c r="R38" s="71"/>
      <c r="S38" s="71"/>
      <c r="T38" s="71"/>
      <c r="U38" s="71"/>
      <c r="V38" s="71"/>
      <c r="W38" s="71"/>
      <c r="X38" s="72"/>
      <c r="Y38" s="10"/>
      <c r="Z38" s="10"/>
      <c r="AA38" s="10"/>
      <c r="AB38" s="10"/>
      <c r="AC38" s="10"/>
    </row>
    <row r="39" spans="1:29" ht="19.95" customHeight="1" x14ac:dyDescent="0.3">
      <c r="A39" s="66"/>
      <c r="B39" s="456" t="s">
        <v>158</v>
      </c>
      <c r="C39" s="456"/>
      <c r="D39" s="456"/>
      <c r="E39" s="456"/>
      <c r="F39" s="481"/>
      <c r="G39" s="482"/>
      <c r="H39" s="483"/>
      <c r="I39" s="32"/>
      <c r="J39" s="373" t="s">
        <v>132</v>
      </c>
      <c r="K39" s="341"/>
      <c r="L39" s="341"/>
      <c r="M39" s="342"/>
      <c r="N39" s="66"/>
      <c r="O39" s="66"/>
      <c r="Q39" s="73"/>
      <c r="R39" s="10"/>
      <c r="S39" s="10"/>
      <c r="T39" s="10"/>
      <c r="U39" s="10"/>
      <c r="V39" s="10"/>
      <c r="W39" s="10"/>
      <c r="X39" s="74"/>
      <c r="Y39" s="10"/>
      <c r="Z39" s="10"/>
      <c r="AA39" s="10"/>
      <c r="AB39" s="10"/>
      <c r="AC39" s="10"/>
    </row>
    <row r="40" spans="1:29" ht="19.95" customHeight="1" x14ac:dyDescent="0.3">
      <c r="A40" s="66"/>
      <c r="B40" s="456" t="s">
        <v>159</v>
      </c>
      <c r="C40" s="456"/>
      <c r="D40" s="456"/>
      <c r="E40" s="456"/>
      <c r="F40" s="481"/>
      <c r="G40" s="482"/>
      <c r="H40" s="483"/>
      <c r="I40" s="8"/>
      <c r="J40" s="481"/>
      <c r="K40" s="482"/>
      <c r="L40" s="482"/>
      <c r="M40" s="483"/>
      <c r="N40" s="66"/>
      <c r="O40" s="66"/>
      <c r="P40" s="66"/>
      <c r="Q40" s="73"/>
      <c r="R40" s="10"/>
      <c r="S40" s="10"/>
      <c r="T40" s="10"/>
      <c r="U40" s="10"/>
      <c r="V40" s="10"/>
      <c r="W40" s="10"/>
      <c r="X40" s="74"/>
      <c r="Y40" s="10"/>
      <c r="Z40" s="10"/>
      <c r="AA40" s="10"/>
      <c r="AB40" s="10"/>
      <c r="AC40" s="10"/>
    </row>
    <row r="41" spans="1:29" ht="19.95" customHeight="1" x14ac:dyDescent="0.3">
      <c r="A41" s="66"/>
      <c r="B41" s="456" t="s">
        <v>160</v>
      </c>
      <c r="C41" s="456"/>
      <c r="D41" s="456"/>
      <c r="E41" s="456"/>
      <c r="F41" s="485"/>
      <c r="G41" s="486"/>
      <c r="H41" s="487"/>
      <c r="I41" s="344"/>
      <c r="J41" s="344"/>
      <c r="K41" s="344"/>
      <c r="L41" s="381"/>
      <c r="M41" s="381"/>
      <c r="N41" s="66"/>
      <c r="O41" s="66"/>
      <c r="P41" s="66"/>
      <c r="Q41" s="73"/>
      <c r="R41" s="10"/>
      <c r="S41" s="10"/>
      <c r="T41" s="10"/>
      <c r="U41" s="10"/>
      <c r="V41" s="10"/>
      <c r="W41" s="10"/>
      <c r="X41" s="74"/>
      <c r="Y41" s="10"/>
      <c r="Z41" s="10"/>
      <c r="AA41" s="10"/>
      <c r="AB41" s="10"/>
      <c r="AC41" s="10"/>
    </row>
    <row r="42" spans="1:29" ht="19.95" customHeight="1" x14ac:dyDescent="0.3">
      <c r="A42" s="66"/>
      <c r="B42" s="456" t="s">
        <v>161</v>
      </c>
      <c r="C42" s="456"/>
      <c r="D42" s="456"/>
      <c r="E42" s="456"/>
      <c r="F42" s="481"/>
      <c r="G42" s="482"/>
      <c r="H42" s="483"/>
      <c r="I42" s="344"/>
      <c r="J42" s="344"/>
      <c r="K42" s="344"/>
      <c r="L42" s="381"/>
      <c r="M42" s="381"/>
      <c r="N42" s="66"/>
      <c r="O42" s="66"/>
      <c r="P42" s="66"/>
      <c r="Q42" s="73"/>
      <c r="R42" s="10"/>
      <c r="S42" s="10"/>
      <c r="T42" s="10"/>
      <c r="U42" s="10"/>
      <c r="V42" s="10"/>
      <c r="W42" s="10"/>
      <c r="X42" s="74"/>
      <c r="Y42" s="10"/>
      <c r="Z42" s="10"/>
      <c r="AA42" s="10"/>
      <c r="AB42" s="10"/>
      <c r="AC42" s="10"/>
    </row>
    <row r="43" spans="1:29" ht="19.95" customHeight="1" x14ac:dyDescent="0.3">
      <c r="A43" s="66"/>
      <c r="B43" s="66"/>
      <c r="C43" s="66"/>
      <c r="D43" s="66"/>
      <c r="E43" s="66"/>
      <c r="F43" s="66"/>
      <c r="G43" s="66"/>
      <c r="H43" s="66"/>
      <c r="I43" s="66"/>
      <c r="J43" s="66"/>
      <c r="K43" s="66"/>
      <c r="L43" s="66"/>
      <c r="M43" s="66"/>
      <c r="N43" s="66"/>
      <c r="O43" s="66"/>
      <c r="P43" s="66"/>
      <c r="Q43" s="73"/>
      <c r="R43" s="10"/>
      <c r="S43" s="10"/>
      <c r="T43" s="10"/>
      <c r="U43" s="10"/>
      <c r="V43" s="10"/>
      <c r="W43" s="10"/>
      <c r="X43" s="74"/>
      <c r="Y43" s="10"/>
      <c r="Z43" s="10"/>
      <c r="AA43" s="10"/>
      <c r="AB43" s="10"/>
      <c r="AC43" s="10"/>
    </row>
    <row r="44" spans="1:29" ht="19.95" customHeight="1" x14ac:dyDescent="0.35">
      <c r="A44" s="66"/>
      <c r="B44" s="68" t="s">
        <v>370</v>
      </c>
      <c r="C44" s="66"/>
      <c r="D44" s="66"/>
      <c r="E44" s="66"/>
      <c r="F44" s="66"/>
      <c r="G44" s="66"/>
      <c r="H44" s="66"/>
      <c r="I44" s="66"/>
      <c r="J44" s="66"/>
      <c r="K44" s="66"/>
      <c r="L44" s="66"/>
      <c r="M44" s="66"/>
      <c r="N44" s="66"/>
      <c r="O44" s="75"/>
      <c r="P44" s="75"/>
      <c r="Q44" s="73"/>
      <c r="R44" s="10"/>
      <c r="S44" s="10"/>
      <c r="T44" s="10"/>
      <c r="U44" s="10"/>
      <c r="V44" s="10"/>
      <c r="W44" s="10"/>
      <c r="X44" s="74"/>
      <c r="Y44" s="10"/>
      <c r="Z44" s="10"/>
      <c r="AA44" s="10"/>
      <c r="AB44" s="10"/>
      <c r="AC44" s="10"/>
    </row>
    <row r="45" spans="1:29" ht="19.95" customHeight="1" x14ac:dyDescent="0.35">
      <c r="A45" s="66"/>
      <c r="B45" s="66"/>
      <c r="C45" s="66"/>
      <c r="D45" s="66"/>
      <c r="E45" s="66"/>
      <c r="F45" s="66"/>
      <c r="G45" s="66"/>
      <c r="H45" s="66"/>
      <c r="I45" s="66"/>
      <c r="J45" s="66"/>
      <c r="K45" s="66"/>
      <c r="L45" s="66"/>
      <c r="M45" s="66"/>
      <c r="N45" s="66"/>
      <c r="O45" s="75"/>
      <c r="P45" s="66"/>
      <c r="Q45" s="73"/>
      <c r="R45" s="10"/>
      <c r="S45" s="10"/>
      <c r="T45" s="10"/>
      <c r="U45" s="10"/>
      <c r="V45" s="10"/>
      <c r="W45" s="10"/>
      <c r="X45" s="74"/>
      <c r="Y45" s="10"/>
      <c r="Z45" s="10"/>
      <c r="AA45" s="10"/>
      <c r="AB45" s="10"/>
      <c r="AC45" s="10"/>
    </row>
    <row r="46" spans="1:29" ht="19.95" customHeight="1" x14ac:dyDescent="0.35">
      <c r="A46" s="66"/>
      <c r="B46" s="66"/>
      <c r="C46" s="66"/>
      <c r="D46" s="66"/>
      <c r="E46" s="66"/>
      <c r="F46" s="66"/>
      <c r="G46" s="66"/>
      <c r="H46" s="66"/>
      <c r="I46" s="66"/>
      <c r="J46" s="66"/>
      <c r="K46" s="66"/>
      <c r="L46" s="66"/>
      <c r="M46" s="66"/>
      <c r="N46" s="66"/>
      <c r="O46" s="75"/>
      <c r="P46" s="66"/>
      <c r="Q46" s="73"/>
      <c r="R46" s="10"/>
      <c r="S46" s="10"/>
      <c r="T46" s="10"/>
      <c r="U46" s="10"/>
      <c r="V46" s="10"/>
      <c r="W46" s="10"/>
      <c r="X46" s="74"/>
      <c r="Y46" s="10"/>
      <c r="Z46" s="10"/>
      <c r="AA46" s="10"/>
      <c r="AB46" s="10"/>
      <c r="AC46" s="10"/>
    </row>
    <row r="47" spans="1:29" ht="19.95" customHeight="1" x14ac:dyDescent="0.3">
      <c r="A47" s="66"/>
      <c r="B47" s="66"/>
      <c r="C47" s="66"/>
      <c r="D47" s="66"/>
      <c r="E47" s="66"/>
      <c r="F47" s="66"/>
      <c r="G47" s="66"/>
      <c r="H47" s="66"/>
      <c r="I47" s="66"/>
      <c r="J47" s="66"/>
      <c r="K47" s="66"/>
      <c r="L47" s="66"/>
      <c r="M47" s="66"/>
      <c r="N47" s="66"/>
      <c r="O47" s="66"/>
      <c r="P47" s="66"/>
      <c r="Q47" s="73"/>
      <c r="R47" s="10"/>
      <c r="S47" s="10"/>
      <c r="T47" s="10"/>
      <c r="U47" s="10"/>
      <c r="V47" s="10"/>
      <c r="W47" s="10"/>
      <c r="X47" s="74"/>
      <c r="Y47" s="10"/>
      <c r="Z47" s="10"/>
      <c r="AA47" s="10"/>
      <c r="AB47" s="10"/>
      <c r="AC47" s="10"/>
    </row>
    <row r="48" spans="1:29" ht="19.95" customHeight="1" x14ac:dyDescent="0.35">
      <c r="A48" s="66"/>
      <c r="B48" s="7"/>
      <c r="C48" s="26"/>
      <c r="D48" s="484"/>
      <c r="E48" s="484"/>
      <c r="F48" s="484"/>
      <c r="G48" s="484"/>
      <c r="H48" s="484"/>
      <c r="I48" s="484"/>
      <c r="J48" s="484"/>
      <c r="K48" s="484"/>
      <c r="L48" s="484"/>
      <c r="M48" s="66"/>
      <c r="N48" s="66"/>
      <c r="O48" s="66"/>
      <c r="P48" s="66"/>
      <c r="Q48" s="73"/>
      <c r="R48" s="10"/>
      <c r="S48" s="10"/>
      <c r="T48" s="10"/>
      <c r="U48" s="10"/>
      <c r="V48" s="10"/>
      <c r="W48" s="10"/>
      <c r="X48" s="74"/>
      <c r="Y48" s="10"/>
      <c r="Z48" s="10"/>
      <c r="AA48" s="10"/>
      <c r="AB48" s="10"/>
      <c r="AC48" s="10"/>
    </row>
    <row r="49" spans="1:30" ht="19.95" customHeight="1" x14ac:dyDescent="0.3">
      <c r="A49" s="66"/>
      <c r="B49" s="7"/>
      <c r="C49" s="26"/>
      <c r="D49" s="339"/>
      <c r="E49" s="339"/>
      <c r="F49" s="339"/>
      <c r="G49" s="339"/>
      <c r="H49" s="339"/>
      <c r="I49" s="339"/>
      <c r="J49" s="339"/>
      <c r="K49" s="339"/>
      <c r="L49" s="339"/>
      <c r="M49" s="339"/>
      <c r="N49" s="66"/>
      <c r="O49" s="66"/>
      <c r="P49" s="66"/>
      <c r="Q49" s="73"/>
      <c r="R49" s="10"/>
      <c r="S49" s="10"/>
      <c r="T49" s="10"/>
      <c r="U49" s="10"/>
      <c r="V49" s="10"/>
      <c r="W49" s="10"/>
      <c r="X49" s="74"/>
      <c r="Y49" s="10"/>
      <c r="Z49" s="10"/>
      <c r="AA49" s="10"/>
      <c r="AB49" s="10"/>
      <c r="AC49" s="10"/>
    </row>
    <row r="50" spans="1:30" ht="19.95" customHeight="1" x14ac:dyDescent="0.35">
      <c r="A50" s="66"/>
      <c r="B50" s="77"/>
      <c r="C50" s="26"/>
      <c r="D50" s="26"/>
      <c r="E50" s="75"/>
      <c r="F50" s="75"/>
      <c r="G50" s="75"/>
      <c r="H50" s="75"/>
      <c r="I50" s="75"/>
      <c r="J50" s="75"/>
      <c r="K50" s="75"/>
      <c r="L50" s="75"/>
      <c r="M50" s="75"/>
      <c r="N50" s="75"/>
      <c r="O50" s="66"/>
      <c r="P50" s="66"/>
      <c r="Q50" s="73"/>
      <c r="R50" s="10"/>
      <c r="S50" s="10"/>
      <c r="T50" s="10"/>
      <c r="U50" s="10"/>
      <c r="V50" s="10"/>
      <c r="W50" s="10"/>
      <c r="X50" s="74"/>
      <c r="Y50" s="10"/>
      <c r="Z50" s="10"/>
      <c r="AA50" s="10"/>
      <c r="AB50" s="10"/>
      <c r="AC50" s="10"/>
    </row>
    <row r="51" spans="1:30" ht="19.95" customHeight="1" x14ac:dyDescent="0.3">
      <c r="A51" s="66"/>
      <c r="B51" s="77"/>
      <c r="C51" s="26"/>
      <c r="D51" s="25"/>
      <c r="E51" s="25"/>
      <c r="F51" s="25"/>
      <c r="G51" s="25"/>
      <c r="H51" s="25"/>
      <c r="I51" s="25"/>
      <c r="J51" s="25"/>
      <c r="K51" s="25"/>
      <c r="L51" s="25"/>
      <c r="M51" s="25"/>
      <c r="N51" s="25"/>
      <c r="O51" s="66"/>
      <c r="P51" s="66"/>
      <c r="Q51" s="73"/>
      <c r="R51" s="10"/>
      <c r="S51" s="10"/>
      <c r="T51" s="10"/>
      <c r="U51" s="10"/>
      <c r="V51" s="10"/>
      <c r="W51" s="10"/>
      <c r="X51" s="74"/>
      <c r="Y51" s="10"/>
      <c r="Z51" s="10"/>
      <c r="AA51" s="10"/>
      <c r="AB51" s="10"/>
      <c r="AC51" s="10"/>
    </row>
    <row r="52" spans="1:30" ht="19.95" customHeight="1" x14ac:dyDescent="0.35">
      <c r="A52" s="66"/>
      <c r="B52" s="66"/>
      <c r="C52" s="13"/>
      <c r="D52" s="25"/>
      <c r="E52" s="25"/>
      <c r="F52" s="25"/>
      <c r="G52" s="25"/>
      <c r="H52" s="25"/>
      <c r="I52" s="25"/>
      <c r="J52" s="25"/>
      <c r="K52" s="25"/>
      <c r="L52" s="25"/>
      <c r="M52" s="25"/>
      <c r="N52" s="25"/>
      <c r="O52" s="66"/>
      <c r="P52" s="66"/>
      <c r="Q52" s="73"/>
      <c r="R52" s="10"/>
      <c r="S52" s="10"/>
      <c r="T52" s="10"/>
      <c r="U52" s="10"/>
      <c r="V52" s="10"/>
      <c r="W52" s="10"/>
      <c r="X52" s="74"/>
      <c r="Y52" s="10"/>
      <c r="Z52" s="10"/>
      <c r="AA52" s="10"/>
      <c r="AB52" s="10"/>
      <c r="AC52" s="10"/>
    </row>
    <row r="53" spans="1:30" ht="19.95" customHeight="1" x14ac:dyDescent="0.35">
      <c r="A53" s="66"/>
      <c r="B53" s="66"/>
      <c r="C53" s="78"/>
      <c r="D53" s="78"/>
      <c r="E53" s="78"/>
      <c r="F53" s="78"/>
      <c r="G53" s="78"/>
      <c r="H53" s="78"/>
      <c r="I53" s="78"/>
      <c r="J53" s="78"/>
      <c r="K53" s="78"/>
      <c r="L53" s="78"/>
      <c r="M53" s="78"/>
      <c r="N53" s="66"/>
      <c r="O53" s="66"/>
      <c r="P53" s="66"/>
      <c r="Q53" s="73"/>
      <c r="R53" s="10"/>
      <c r="S53" s="10"/>
      <c r="T53" s="10"/>
      <c r="U53" s="10"/>
      <c r="V53" s="10"/>
      <c r="W53" s="10"/>
      <c r="X53" s="74"/>
      <c r="Y53" s="10"/>
      <c r="Z53" s="10"/>
      <c r="AA53" s="10"/>
      <c r="AB53" s="10"/>
      <c r="AC53" s="10"/>
    </row>
    <row r="54" spans="1:30" ht="50.25" customHeight="1" x14ac:dyDescent="0.45">
      <c r="A54" s="66"/>
      <c r="B54" s="66"/>
      <c r="C54" s="381"/>
      <c r="D54" s="381"/>
      <c r="E54" s="12"/>
      <c r="F54" s="88"/>
      <c r="G54" s="12"/>
      <c r="H54" s="89"/>
      <c r="I54" s="11"/>
      <c r="J54" s="12"/>
      <c r="K54" s="13"/>
      <c r="L54" s="13"/>
      <c r="M54" s="12"/>
      <c r="N54" s="13"/>
      <c r="O54" s="66"/>
      <c r="P54" s="74"/>
      <c r="Q54" s="66"/>
      <c r="R54" s="66"/>
      <c r="S54" s="73"/>
      <c r="T54" s="10"/>
      <c r="U54" s="10"/>
      <c r="V54" s="10"/>
      <c r="W54" s="10"/>
      <c r="X54" s="74"/>
      <c r="Y54" s="10"/>
      <c r="Z54" s="10"/>
      <c r="AA54" s="10"/>
      <c r="AB54" s="10"/>
      <c r="AC54" s="10"/>
      <c r="AD54" s="10"/>
    </row>
    <row r="55" spans="1:30" ht="19.95" customHeight="1" x14ac:dyDescent="0.35">
      <c r="A55" s="66"/>
      <c r="B55" s="66"/>
      <c r="C55" s="478"/>
      <c r="D55" s="478"/>
      <c r="E55" s="12"/>
      <c r="F55" s="12"/>
      <c r="G55" s="12"/>
      <c r="H55" s="12"/>
      <c r="I55" s="90"/>
      <c r="J55" s="13"/>
      <c r="K55" s="13"/>
      <c r="L55" s="13"/>
      <c r="M55" s="13"/>
      <c r="N55" s="13"/>
      <c r="O55" s="66"/>
      <c r="P55" s="74"/>
      <c r="Q55" s="66"/>
      <c r="R55" s="66"/>
      <c r="S55" s="73"/>
      <c r="T55" s="10"/>
      <c r="U55" s="10"/>
      <c r="V55" s="10"/>
      <c r="W55" s="10"/>
      <c r="X55" s="74"/>
      <c r="Y55" s="10"/>
      <c r="Z55" s="10"/>
      <c r="AA55" s="10"/>
      <c r="AB55" s="10"/>
      <c r="AC55" s="10"/>
      <c r="AD55" s="10"/>
    </row>
    <row r="56" spans="1:30" ht="19.95" customHeight="1" x14ac:dyDescent="0.35">
      <c r="A56" s="66"/>
      <c r="B56" s="66"/>
      <c r="D56" s="475" t="s">
        <v>306</v>
      </c>
      <c r="E56" s="475"/>
      <c r="F56" s="475"/>
      <c r="G56" s="373" t="s">
        <v>178</v>
      </c>
      <c r="H56" s="341"/>
      <c r="I56" s="341"/>
      <c r="J56" s="342"/>
      <c r="K56" s="13"/>
      <c r="L56" s="13"/>
      <c r="M56" s="13"/>
      <c r="N56" s="13"/>
      <c r="O56" s="66"/>
      <c r="P56" s="74"/>
      <c r="Q56" s="66"/>
      <c r="R56" s="66"/>
      <c r="S56" s="73"/>
      <c r="T56" s="10"/>
      <c r="U56" s="10"/>
      <c r="V56" s="10"/>
      <c r="W56" s="10"/>
      <c r="X56" s="74"/>
      <c r="Y56" s="10"/>
      <c r="Z56" s="10"/>
      <c r="AA56" s="10"/>
      <c r="AB56" s="10"/>
      <c r="AC56" s="10"/>
      <c r="AD56" s="10"/>
    </row>
    <row r="57" spans="1:30" ht="19.95" customHeight="1" x14ac:dyDescent="0.35">
      <c r="A57" s="66"/>
      <c r="B57" s="66"/>
      <c r="D57" s="407" t="s">
        <v>26</v>
      </c>
      <c r="E57" s="407"/>
      <c r="F57" s="407"/>
      <c r="G57" s="442"/>
      <c r="H57" s="442"/>
      <c r="I57" s="442"/>
      <c r="J57" s="442"/>
      <c r="K57" s="13"/>
      <c r="L57" s="13"/>
      <c r="M57" s="13"/>
      <c r="N57" s="13"/>
      <c r="O57" s="66"/>
      <c r="P57" s="74"/>
      <c r="Q57" s="66"/>
      <c r="R57" s="66"/>
      <c r="S57" s="73"/>
      <c r="T57" s="10"/>
      <c r="U57" s="10"/>
      <c r="V57" s="10"/>
      <c r="W57" s="10"/>
      <c r="X57" s="74"/>
      <c r="Y57" s="10"/>
      <c r="Z57" s="10"/>
      <c r="AA57" s="10"/>
      <c r="AB57" s="10"/>
      <c r="AC57" s="10"/>
      <c r="AD57" s="10"/>
    </row>
    <row r="58" spans="1:30" ht="19.95" customHeight="1" x14ac:dyDescent="0.3">
      <c r="A58" s="66"/>
      <c r="B58" s="66"/>
      <c r="C58" s="66"/>
      <c r="D58" s="407" t="s">
        <v>27</v>
      </c>
      <c r="E58" s="407"/>
      <c r="F58" s="407"/>
      <c r="G58" s="442"/>
      <c r="H58" s="442"/>
      <c r="I58" s="442"/>
      <c r="J58" s="442"/>
      <c r="K58" s="66"/>
      <c r="L58" s="66"/>
      <c r="M58" s="66"/>
      <c r="N58" s="66"/>
      <c r="O58" s="66"/>
      <c r="P58" s="66"/>
      <c r="Q58" s="73"/>
      <c r="R58" s="10"/>
      <c r="S58" s="10"/>
      <c r="T58" s="10"/>
      <c r="U58" s="10"/>
      <c r="V58" s="10"/>
      <c r="W58" s="10"/>
      <c r="X58" s="74"/>
      <c r="Y58" s="10"/>
      <c r="Z58" s="10"/>
      <c r="AA58" s="10"/>
      <c r="AB58" s="10"/>
      <c r="AC58" s="10"/>
    </row>
    <row r="59" spans="1:30" ht="19.95" customHeight="1" thickBot="1" x14ac:dyDescent="0.35">
      <c r="A59" s="66"/>
      <c r="B59" s="66"/>
      <c r="C59" s="66"/>
      <c r="D59" s="407" t="s">
        <v>28</v>
      </c>
      <c r="E59" s="407"/>
      <c r="F59" s="407"/>
      <c r="G59" s="442"/>
      <c r="H59" s="442"/>
      <c r="I59" s="442"/>
      <c r="J59" s="442"/>
      <c r="K59" s="66"/>
      <c r="L59" s="66"/>
      <c r="M59" s="66"/>
      <c r="N59" s="66"/>
      <c r="O59" s="66"/>
      <c r="P59" s="10"/>
      <c r="Q59" s="83"/>
      <c r="R59" s="84"/>
      <c r="S59" s="84"/>
      <c r="T59" s="84"/>
      <c r="U59" s="84"/>
      <c r="V59" s="84"/>
      <c r="W59" s="84"/>
      <c r="X59" s="85"/>
      <c r="Y59" s="10"/>
      <c r="Z59" s="10"/>
      <c r="AA59" s="10"/>
      <c r="AB59" s="10"/>
      <c r="AC59" s="10"/>
    </row>
    <row r="60" spans="1:30" s="10" customFormat="1" ht="19.95" customHeight="1" x14ac:dyDescent="0.3">
      <c r="A60" s="66"/>
      <c r="B60" s="66"/>
      <c r="C60" s="66"/>
      <c r="D60" s="153"/>
      <c r="E60" s="153"/>
      <c r="F60" s="153"/>
      <c r="G60" s="66"/>
      <c r="H60" s="66"/>
      <c r="I60" s="66"/>
      <c r="J60" s="66"/>
      <c r="K60" s="66"/>
      <c r="L60" s="66"/>
      <c r="M60" s="66"/>
      <c r="N60" s="66"/>
      <c r="O60" s="66"/>
      <c r="Q60" s="332" t="s">
        <v>339</v>
      </c>
      <c r="R60" s="332"/>
      <c r="S60" s="332"/>
      <c r="T60" s="332"/>
      <c r="U60" s="332"/>
      <c r="V60" s="332"/>
      <c r="W60" s="332"/>
      <c r="X60" s="332"/>
    </row>
    <row r="61" spans="1:30" s="10" customFormat="1" ht="19.95" customHeight="1" x14ac:dyDescent="0.3">
      <c r="A61" s="66"/>
      <c r="B61" s="66"/>
      <c r="C61" s="66"/>
      <c r="D61" s="153"/>
      <c r="E61" s="153"/>
      <c r="F61" s="153"/>
      <c r="G61" s="66"/>
      <c r="H61" s="66"/>
      <c r="I61" s="66"/>
      <c r="J61" s="66"/>
      <c r="K61" s="66"/>
      <c r="L61" s="66"/>
      <c r="M61" s="66"/>
      <c r="N61" s="66"/>
      <c r="O61" s="66"/>
    </row>
    <row r="62" spans="1:30" ht="19.95" customHeight="1" x14ac:dyDescent="0.35">
      <c r="A62" s="66"/>
      <c r="B62" s="68" t="s">
        <v>371</v>
      </c>
      <c r="C62" s="66"/>
      <c r="D62" s="66"/>
      <c r="E62" s="66"/>
      <c r="F62" s="66"/>
      <c r="G62" s="66"/>
      <c r="H62" s="66"/>
      <c r="I62" s="66"/>
      <c r="J62" s="66"/>
      <c r="K62" s="66"/>
      <c r="L62" s="66"/>
      <c r="M62" s="66"/>
      <c r="N62" s="66"/>
      <c r="O62" s="66"/>
      <c r="P62" s="10"/>
      <c r="Q62" s="489" t="s">
        <v>352</v>
      </c>
      <c r="R62" s="489"/>
      <c r="S62" s="489"/>
      <c r="T62" s="489"/>
      <c r="U62" s="489"/>
      <c r="V62" s="489"/>
      <c r="W62" s="489"/>
      <c r="X62" s="489"/>
      <c r="Y62" s="10"/>
      <c r="Z62" s="10"/>
      <c r="AA62" s="10"/>
      <c r="AB62" s="10"/>
      <c r="AC62" s="10"/>
    </row>
    <row r="63" spans="1:30" ht="19.95" customHeight="1" x14ac:dyDescent="0.3">
      <c r="A63" s="66"/>
      <c r="B63" s="66"/>
      <c r="C63" s="66"/>
      <c r="D63" s="66"/>
      <c r="E63" s="66"/>
      <c r="F63" s="66"/>
      <c r="G63" s="66"/>
      <c r="H63" s="66"/>
      <c r="I63" s="66"/>
      <c r="J63" s="66"/>
      <c r="K63" s="66"/>
      <c r="L63" s="66"/>
      <c r="M63" s="66"/>
      <c r="N63" s="66"/>
      <c r="O63" s="66"/>
      <c r="P63" s="10"/>
      <c r="Q63" s="10"/>
      <c r="R63" s="10"/>
      <c r="S63" s="10"/>
      <c r="T63" s="10"/>
      <c r="U63" s="10"/>
      <c r="V63" s="10"/>
      <c r="W63" s="10"/>
      <c r="X63" s="10"/>
      <c r="Y63" s="10"/>
      <c r="Z63" s="10"/>
      <c r="AA63" s="10"/>
      <c r="AB63" s="10"/>
      <c r="AC63" s="10"/>
    </row>
    <row r="64" spans="1:30" ht="19.95" customHeight="1" x14ac:dyDescent="0.3">
      <c r="A64" s="66"/>
      <c r="B64" s="7"/>
      <c r="C64" s="8"/>
      <c r="D64" s="8"/>
      <c r="E64" s="8"/>
      <c r="F64" s="8"/>
      <c r="G64" s="8"/>
      <c r="H64" s="8"/>
      <c r="I64" s="8"/>
      <c r="J64" s="8"/>
      <c r="K64" s="8"/>
      <c r="L64" s="8"/>
      <c r="M64" s="66"/>
      <c r="N64" s="66"/>
      <c r="O64" s="66"/>
      <c r="P64" s="66"/>
      <c r="Q64" s="10"/>
      <c r="R64" s="10"/>
      <c r="S64" s="10"/>
      <c r="T64" s="10"/>
      <c r="U64" s="10"/>
      <c r="V64" s="10"/>
      <c r="W64" s="10"/>
      <c r="X64" s="10"/>
      <c r="Y64" s="10"/>
      <c r="Z64" s="10"/>
      <c r="AA64" s="10"/>
      <c r="AB64" s="10"/>
      <c r="AC64" s="10"/>
    </row>
    <row r="65" spans="1:29" ht="19.95" customHeight="1" x14ac:dyDescent="0.3">
      <c r="A65" s="66"/>
      <c r="B65" s="7"/>
      <c r="C65" s="8"/>
      <c r="D65" s="8"/>
      <c r="E65" s="8"/>
      <c r="F65" s="8"/>
      <c r="G65" s="8"/>
      <c r="H65" s="8"/>
      <c r="I65" s="8"/>
      <c r="J65" s="8"/>
      <c r="K65" s="8"/>
      <c r="L65" s="8"/>
      <c r="M65" s="66"/>
      <c r="N65" s="66"/>
      <c r="O65" s="66"/>
      <c r="P65" s="66"/>
      <c r="Q65" s="10"/>
      <c r="R65" s="10"/>
      <c r="S65" s="10"/>
      <c r="T65" s="10"/>
      <c r="U65" s="10"/>
      <c r="V65" s="10"/>
      <c r="W65" s="10"/>
      <c r="X65" s="10"/>
      <c r="Y65" s="10"/>
      <c r="Z65" s="10"/>
      <c r="AA65" s="10"/>
      <c r="AB65" s="10"/>
      <c r="AC65" s="10"/>
    </row>
    <row r="66" spans="1:29" ht="19.95" customHeight="1" x14ac:dyDescent="0.3">
      <c r="A66" s="66"/>
      <c r="B66" s="7"/>
      <c r="C66" s="8"/>
      <c r="D66" s="8"/>
      <c r="E66" s="8"/>
      <c r="F66" s="8"/>
      <c r="G66" s="8"/>
      <c r="H66" s="8"/>
      <c r="I66" s="8"/>
      <c r="J66" s="8"/>
      <c r="K66" s="8"/>
      <c r="L66" s="8"/>
      <c r="M66" s="66"/>
      <c r="N66" s="66"/>
      <c r="O66" s="66"/>
      <c r="P66" s="66"/>
      <c r="Q66" s="10"/>
      <c r="R66" s="10"/>
      <c r="S66" s="10"/>
      <c r="T66" s="10"/>
      <c r="U66" s="10"/>
      <c r="V66" s="10"/>
      <c r="W66" s="10"/>
      <c r="X66" s="10"/>
      <c r="Y66" s="10"/>
      <c r="Z66" s="10"/>
      <c r="AA66" s="10"/>
      <c r="AB66" s="10"/>
      <c r="AC66" s="10"/>
    </row>
    <row r="67" spans="1:29" ht="19.95" customHeight="1" x14ac:dyDescent="0.3">
      <c r="A67" s="66"/>
      <c r="B67" s="7"/>
      <c r="C67" s="8"/>
      <c r="D67" s="25"/>
      <c r="E67" s="25"/>
      <c r="F67" s="25"/>
      <c r="G67" s="25"/>
      <c r="H67" s="25"/>
      <c r="I67" s="25"/>
      <c r="J67" s="25"/>
      <c r="K67" s="25"/>
      <c r="L67" s="25"/>
      <c r="M67" s="25"/>
      <c r="N67" s="25"/>
      <c r="O67" s="66"/>
      <c r="P67" s="66"/>
      <c r="Q67" s="356"/>
      <c r="R67" s="356"/>
      <c r="S67" s="356"/>
      <c r="T67" s="356"/>
      <c r="U67" s="356"/>
      <c r="V67" s="356"/>
      <c r="W67" s="356"/>
      <c r="X67" s="356"/>
      <c r="Y67" s="10"/>
      <c r="Z67" s="10"/>
      <c r="AA67" s="10"/>
      <c r="AB67" s="10"/>
      <c r="AC67" s="10"/>
    </row>
    <row r="68" spans="1:29" ht="19.95" customHeight="1" x14ac:dyDescent="0.3">
      <c r="A68" s="66"/>
      <c r="B68" s="7"/>
      <c r="C68" s="8"/>
      <c r="D68" s="25"/>
      <c r="E68" s="25"/>
      <c r="F68" s="25"/>
      <c r="G68" s="25"/>
      <c r="H68" s="25"/>
      <c r="I68" s="25"/>
      <c r="J68" s="25"/>
      <c r="K68" s="25"/>
      <c r="L68" s="25"/>
      <c r="M68" s="25"/>
      <c r="N68" s="25"/>
      <c r="O68" s="66"/>
      <c r="P68" s="66"/>
      <c r="Q68" s="480"/>
      <c r="R68" s="480"/>
      <c r="S68" s="49"/>
      <c r="T68" s="480"/>
      <c r="U68" s="480"/>
      <c r="V68" s="480"/>
      <c r="W68" s="480"/>
      <c r="X68" s="480"/>
      <c r="Y68" s="10"/>
      <c r="Z68" s="10"/>
      <c r="AA68" s="10"/>
      <c r="AB68" s="10"/>
      <c r="AC68" s="10"/>
    </row>
    <row r="69" spans="1:29" ht="19.95" customHeight="1" x14ac:dyDescent="0.3">
      <c r="A69" s="66"/>
      <c r="B69" s="7"/>
      <c r="C69" s="8"/>
      <c r="D69" s="8"/>
      <c r="E69" s="8"/>
      <c r="F69" s="8"/>
      <c r="G69" s="8"/>
      <c r="H69" s="8"/>
      <c r="I69" s="8"/>
      <c r="J69" s="8"/>
      <c r="K69" s="8"/>
      <c r="L69" s="8"/>
      <c r="M69" s="66"/>
      <c r="N69" s="66"/>
      <c r="O69" s="66"/>
      <c r="P69" s="66"/>
      <c r="Q69" s="344"/>
      <c r="R69" s="480"/>
      <c r="S69" s="20"/>
      <c r="T69" s="344"/>
      <c r="U69" s="344"/>
      <c r="V69" s="344"/>
      <c r="W69" s="344"/>
      <c r="X69" s="344"/>
      <c r="Y69" s="10"/>
      <c r="Z69" s="10"/>
      <c r="AA69" s="10"/>
      <c r="AB69" s="10"/>
      <c r="AC69" s="10"/>
    </row>
    <row r="70" spans="1:29" ht="19.95" customHeight="1" x14ac:dyDescent="0.3">
      <c r="A70" s="66"/>
      <c r="B70" s="7"/>
      <c r="C70" s="8"/>
      <c r="D70" s="8"/>
      <c r="E70" s="8"/>
      <c r="F70" s="8"/>
      <c r="G70" s="8"/>
      <c r="H70" s="8"/>
      <c r="I70" s="8"/>
      <c r="J70" s="8"/>
      <c r="K70" s="8"/>
      <c r="L70" s="8"/>
      <c r="M70" s="66"/>
      <c r="N70" s="66"/>
      <c r="O70" s="66"/>
      <c r="P70" s="66"/>
      <c r="Q70" s="344"/>
      <c r="R70" s="480"/>
      <c r="S70" s="20"/>
      <c r="T70" s="344"/>
      <c r="U70" s="344"/>
      <c r="V70" s="344"/>
      <c r="W70" s="344"/>
      <c r="X70" s="344"/>
      <c r="Y70" s="10"/>
      <c r="Z70" s="10"/>
      <c r="AA70" s="10"/>
      <c r="AB70" s="10"/>
      <c r="AC70" s="10"/>
    </row>
    <row r="71" spans="1:29" ht="19.95" customHeight="1" x14ac:dyDescent="0.3">
      <c r="A71" s="66"/>
      <c r="B71" s="7"/>
      <c r="C71" s="8"/>
      <c r="D71" s="8"/>
      <c r="E71" s="8"/>
      <c r="F71" s="8"/>
      <c r="G71" s="8"/>
      <c r="H71" s="8"/>
      <c r="I71" s="8"/>
      <c r="J71" s="8"/>
      <c r="K71" s="8"/>
      <c r="L71" s="8"/>
      <c r="M71" s="66"/>
      <c r="N71" s="66"/>
      <c r="O71" s="66"/>
      <c r="P71" s="66"/>
      <c r="Q71" s="344"/>
      <c r="R71" s="480"/>
      <c r="S71" s="20"/>
      <c r="T71" s="344"/>
      <c r="U71" s="344"/>
      <c r="V71" s="344"/>
      <c r="W71" s="344"/>
      <c r="X71" s="344"/>
      <c r="Y71" s="10"/>
      <c r="Z71" s="10"/>
      <c r="AA71" s="10"/>
      <c r="AB71" s="10"/>
      <c r="AC71" s="10"/>
    </row>
    <row r="72" spans="1:29" ht="19.95" customHeight="1" x14ac:dyDescent="0.3">
      <c r="A72" s="66"/>
      <c r="B72" s="7"/>
      <c r="C72" s="8"/>
      <c r="D72" s="8"/>
      <c r="E72" s="8"/>
      <c r="F72" s="8"/>
      <c r="G72" s="8"/>
      <c r="H72" s="8"/>
      <c r="I72" s="8"/>
      <c r="J72" s="8"/>
      <c r="K72" s="8"/>
      <c r="L72" s="8"/>
      <c r="M72" s="66"/>
      <c r="N72" s="66"/>
      <c r="O72" s="66"/>
      <c r="P72" s="66"/>
      <c r="Q72" s="339"/>
      <c r="R72" s="339"/>
      <c r="S72" s="339"/>
      <c r="T72" s="339"/>
      <c r="U72" s="339"/>
      <c r="V72" s="339"/>
      <c r="W72" s="339"/>
      <c r="X72" s="339"/>
      <c r="Y72" s="10"/>
      <c r="Z72" s="10"/>
      <c r="AA72" s="10"/>
      <c r="AB72" s="10"/>
      <c r="AC72" s="10"/>
    </row>
    <row r="73" spans="1:29" ht="19.95" customHeight="1" x14ac:dyDescent="0.3">
      <c r="A73" s="66"/>
      <c r="B73" s="7"/>
      <c r="C73" s="8"/>
      <c r="D73" s="8"/>
      <c r="E73" s="8"/>
      <c r="F73" s="8"/>
      <c r="G73" s="8"/>
      <c r="H73" s="8"/>
      <c r="I73" s="8"/>
      <c r="J73" s="8"/>
      <c r="K73" s="8"/>
      <c r="L73" s="8"/>
      <c r="M73" s="66"/>
      <c r="N73" s="66"/>
      <c r="O73" s="66"/>
      <c r="P73" s="66"/>
      <c r="Q73" s="339"/>
      <c r="R73" s="339"/>
      <c r="S73" s="339"/>
      <c r="T73" s="339"/>
      <c r="U73" s="339"/>
      <c r="V73" s="339"/>
      <c r="W73" s="339"/>
      <c r="X73" s="339"/>
      <c r="Y73" s="10"/>
      <c r="Z73" s="10"/>
      <c r="AA73" s="10"/>
      <c r="AB73" s="10"/>
      <c r="AC73" s="10"/>
    </row>
    <row r="74" spans="1:29" ht="19.95" customHeight="1" x14ac:dyDescent="0.3">
      <c r="A74" s="66"/>
      <c r="B74" s="7"/>
      <c r="C74" s="8"/>
      <c r="D74" s="8"/>
      <c r="E74" s="8"/>
      <c r="F74" s="8"/>
      <c r="G74" s="8"/>
      <c r="H74" s="8"/>
      <c r="I74" s="8"/>
      <c r="J74" s="8"/>
      <c r="K74" s="8"/>
      <c r="L74" s="8"/>
      <c r="M74" s="66"/>
      <c r="N74" s="66"/>
      <c r="O74" s="66"/>
      <c r="P74" s="66"/>
      <c r="Q74" s="10"/>
      <c r="R74" s="10"/>
      <c r="S74" s="10"/>
      <c r="T74" s="10"/>
      <c r="U74" s="10"/>
      <c r="V74" s="10"/>
      <c r="W74" s="10"/>
      <c r="X74" s="10"/>
      <c r="Y74" s="10"/>
      <c r="Z74" s="10"/>
      <c r="AA74" s="10"/>
      <c r="AB74" s="10"/>
      <c r="AC74" s="10"/>
    </row>
    <row r="75" spans="1:29" ht="19.95" customHeight="1" x14ac:dyDescent="0.3">
      <c r="A75" s="66"/>
      <c r="B75" s="7"/>
      <c r="D75" s="475" t="s">
        <v>306</v>
      </c>
      <c r="E75" s="475"/>
      <c r="F75" s="475"/>
      <c r="G75" s="334" t="s">
        <v>180</v>
      </c>
      <c r="H75" s="334"/>
      <c r="I75" s="334" t="s">
        <v>179</v>
      </c>
      <c r="J75" s="334"/>
      <c r="K75" s="8"/>
      <c r="M75" s="20"/>
      <c r="N75" s="20"/>
      <c r="O75" s="20"/>
      <c r="P75" s="66"/>
      <c r="Q75" s="10"/>
      <c r="R75" s="10"/>
      <c r="S75" s="10"/>
      <c r="T75" s="10"/>
      <c r="U75" s="10"/>
      <c r="V75" s="10"/>
      <c r="W75" s="10"/>
      <c r="X75" s="10"/>
      <c r="Y75" s="10"/>
      <c r="Z75" s="10"/>
      <c r="AA75" s="10"/>
      <c r="AB75" s="10"/>
      <c r="AC75" s="10"/>
    </row>
    <row r="76" spans="1:29" ht="19.95" customHeight="1" x14ac:dyDescent="0.3">
      <c r="A76" s="66"/>
      <c r="D76" s="407" t="s">
        <v>26</v>
      </c>
      <c r="E76" s="407"/>
      <c r="F76" s="407"/>
      <c r="G76" s="468" t="str">
        <f>IF(G57="1 Very high erodibility", 0.002,IF(G57 = "2 High erodibility", 0.004,IF(G57="3 Medium erodibility", 0.027,IF(G57="4 Low erodibility", 0.19,IF(G57 = "5 Very low erodibility", 1.2,IF(G57= "6 Nonerosive", 10,IF(G57= "", "")))))))</f>
        <v/>
      </c>
      <c r="H76" s="468"/>
      <c r="I76" s="468" t="str">
        <f>IF(G57="1 Very high erodibility",0.3,IF(G57="2 High erodibility",0.6,IF(G57="3 Medium erodibility",1.6,IF(G57="4 Low erodibility",4.4,IF(G57="5 Very low erodibility",11,IF(G57="6 Nonerosive",32,IF(G57="","")))))))</f>
        <v/>
      </c>
      <c r="J76" s="468"/>
      <c r="K76" s="8"/>
      <c r="M76" s="61"/>
      <c r="N76" s="61"/>
      <c r="O76" s="61"/>
      <c r="P76" s="66"/>
      <c r="Q76" s="10"/>
      <c r="R76" s="10"/>
      <c r="S76" s="10"/>
      <c r="T76" s="10"/>
      <c r="U76" s="10"/>
      <c r="V76" s="10"/>
      <c r="W76" s="10"/>
      <c r="X76" s="10"/>
      <c r="Y76" s="10"/>
      <c r="Z76" s="10"/>
      <c r="AA76" s="10"/>
      <c r="AB76" s="10"/>
      <c r="AC76" s="10"/>
    </row>
    <row r="77" spans="1:29" ht="19.95" customHeight="1" x14ac:dyDescent="0.3">
      <c r="A77" s="66"/>
      <c r="B77" s="10"/>
      <c r="C77" s="20"/>
      <c r="D77" s="407" t="s">
        <v>27</v>
      </c>
      <c r="E77" s="407"/>
      <c r="F77" s="407"/>
      <c r="G77" s="468" t="str">
        <f>IF(G58="1 Very high erodibility", 0.002,IF(G58 = "2 High erodibility", 0.004,IF(G58="3 Medium erodibility", 0.027,IF(G58="4 Low erodibility", 0.19,IF(G58 = "5 Very low erodibility", 1.2,IF(G58= "6 Nonerosive", 10,IF(G58= "", "")))))))</f>
        <v/>
      </c>
      <c r="H77" s="468"/>
      <c r="I77" s="468" t="str">
        <f>IF(G58="1 Very high erodibility",0.3,IF(G58="2 High erodibility",0.6,IF(G58="3 Medium erodibility",1.6,IF(G58="4 Low erodibility",4.4,IF(G58="5 Very low erodibility",11,IF(G58="6 Nonerosive",32,IF(G58="","")))))))</f>
        <v/>
      </c>
      <c r="J77" s="468"/>
      <c r="K77" s="20"/>
      <c r="L77" s="8"/>
      <c r="M77" s="66"/>
      <c r="N77" s="66"/>
      <c r="O77" s="66"/>
      <c r="P77" s="66"/>
      <c r="Q77" s="10"/>
      <c r="R77" s="10"/>
      <c r="S77" s="10"/>
      <c r="T77" s="10"/>
      <c r="U77" s="10"/>
      <c r="V77" s="10"/>
      <c r="W77" s="10"/>
      <c r="X77" s="10"/>
      <c r="Y77" s="10"/>
      <c r="Z77" s="10"/>
      <c r="AA77" s="10"/>
      <c r="AB77" s="10"/>
      <c r="AC77" s="10"/>
    </row>
    <row r="78" spans="1:29" ht="19.95" customHeight="1" x14ac:dyDescent="0.3">
      <c r="A78" s="66"/>
      <c r="B78" s="7"/>
      <c r="C78" s="8"/>
      <c r="D78" s="407" t="s">
        <v>28</v>
      </c>
      <c r="E78" s="407"/>
      <c r="F78" s="407"/>
      <c r="G78" s="468" t="str">
        <f>IF(G59="1 Very high erodibility", 0.002,IF(G59 = "2 High erodibility", 0.004,IF(G59="3 Medium erodibility", 0.027,IF(G59="4 Low erodibility", 0.19,IF(G59 = "5 Very low erodibility", 1.2,IF(G59= "6 Nonerosive", 10,IF(G59= "", "")))))))</f>
        <v/>
      </c>
      <c r="H78" s="468"/>
      <c r="I78" s="468" t="str">
        <f>IF(G59="1 Very high erodibility",0.3,IF(G59="2 High erodibility",0.6,IF(G59="3 Medium erodibility",1.6,IF(G59="4 Low erodibility",4.4,IF(G59="5 Very low erodibility",11,IF(G59="6 Nonerosive",32,IF(G59="","")))))))</f>
        <v/>
      </c>
      <c r="J78" s="468"/>
      <c r="K78" s="8"/>
      <c r="L78" s="8"/>
      <c r="M78" s="66"/>
      <c r="N78" s="66"/>
      <c r="O78" s="66"/>
      <c r="P78" s="66"/>
      <c r="Q78" s="441" t="s">
        <v>347</v>
      </c>
      <c r="R78" s="328"/>
      <c r="S78" s="328"/>
      <c r="T78" s="328"/>
      <c r="U78" s="328"/>
      <c r="V78" s="328"/>
      <c r="W78" s="328"/>
      <c r="X78" s="328"/>
      <c r="Y78" s="328"/>
      <c r="Z78" s="10"/>
      <c r="AA78" s="10"/>
      <c r="AB78" s="10"/>
      <c r="AC78" s="10"/>
    </row>
    <row r="79" spans="1:29" s="10" customFormat="1" ht="19.95" customHeight="1" x14ac:dyDescent="0.3">
      <c r="A79" s="66"/>
      <c r="B79" s="7"/>
      <c r="C79" s="8"/>
      <c r="D79" s="153"/>
      <c r="E79" s="153"/>
      <c r="F79" s="153"/>
      <c r="G79" s="8"/>
      <c r="H79" s="8"/>
      <c r="I79" s="8"/>
      <c r="J79" s="8"/>
      <c r="K79" s="8"/>
      <c r="L79" s="8"/>
      <c r="M79" s="66"/>
      <c r="N79" s="66"/>
      <c r="O79" s="66"/>
      <c r="P79" s="66"/>
      <c r="Q79" s="328"/>
      <c r="R79" s="328"/>
      <c r="S79" s="328"/>
      <c r="T79" s="328"/>
      <c r="U79" s="328"/>
      <c r="V79" s="328"/>
      <c r="W79" s="328"/>
      <c r="X79" s="328"/>
      <c r="Y79" s="328"/>
    </row>
    <row r="80" spans="1:29" ht="19.95" customHeight="1" x14ac:dyDescent="0.35">
      <c r="A80" s="66"/>
      <c r="B80" s="68" t="s">
        <v>372</v>
      </c>
      <c r="C80" s="8"/>
      <c r="D80" s="6"/>
      <c r="E80" s="6"/>
      <c r="F80" s="61"/>
      <c r="G80" s="61"/>
      <c r="H80" s="20"/>
      <c r="I80" s="20"/>
      <c r="J80" s="20"/>
      <c r="K80" s="8"/>
      <c r="L80" s="8"/>
      <c r="M80" s="66"/>
      <c r="N80" s="66"/>
      <c r="O80" s="66"/>
      <c r="P80" s="66"/>
      <c r="Q80" s="10"/>
      <c r="R80" s="10"/>
      <c r="S80" s="10"/>
      <c r="T80" s="10"/>
      <c r="U80" s="10"/>
      <c r="V80" s="10"/>
      <c r="W80" s="10"/>
      <c r="X80" s="10"/>
      <c r="Y80" s="10"/>
      <c r="Z80" s="10"/>
      <c r="AA80" s="10"/>
      <c r="AB80" s="10"/>
      <c r="AC80" s="10"/>
    </row>
    <row r="81" spans="1:29" ht="19.95" customHeight="1" x14ac:dyDescent="0.3">
      <c r="A81" s="66"/>
      <c r="B81" s="7"/>
      <c r="C81" s="8"/>
      <c r="D81" s="478"/>
      <c r="E81" s="478"/>
      <c r="F81" s="91"/>
      <c r="G81" s="92"/>
      <c r="H81" s="20"/>
      <c r="I81" s="91"/>
      <c r="J81" s="20"/>
      <c r="K81" s="8"/>
      <c r="L81" s="8"/>
      <c r="M81" s="66"/>
      <c r="N81" s="66"/>
      <c r="O81" s="66"/>
      <c r="P81" s="66"/>
      <c r="Q81" s="10"/>
      <c r="R81" s="10"/>
      <c r="S81" s="10"/>
      <c r="T81" s="10"/>
      <c r="U81" s="10"/>
      <c r="V81" s="10"/>
      <c r="W81" s="10"/>
      <c r="X81" s="10"/>
      <c r="Y81" s="10"/>
      <c r="Z81" s="10"/>
      <c r="AA81" s="10"/>
      <c r="AB81" s="10"/>
      <c r="AC81" s="10"/>
    </row>
    <row r="82" spans="1:29" ht="19.95" customHeight="1" x14ac:dyDescent="0.3">
      <c r="A82" s="66"/>
      <c r="B82" s="7"/>
      <c r="C82" s="8"/>
      <c r="D82" s="478"/>
      <c r="E82" s="478"/>
      <c r="F82" s="91"/>
      <c r="G82" s="92"/>
      <c r="I82" s="20" t="s">
        <v>252</v>
      </c>
      <c r="J82" s="20"/>
      <c r="K82" s="8"/>
      <c r="L82" s="8"/>
      <c r="M82" s="66"/>
      <c r="N82" s="66"/>
      <c r="O82" s="66"/>
      <c r="P82" s="66"/>
      <c r="Q82" s="10"/>
      <c r="R82" s="10"/>
      <c r="S82" s="10"/>
      <c r="T82" s="10"/>
      <c r="U82" s="10"/>
      <c r="V82" s="10"/>
      <c r="W82" s="10"/>
      <c r="X82" s="10"/>
      <c r="Y82" s="10"/>
      <c r="Z82" s="10"/>
      <c r="AA82" s="10"/>
      <c r="AB82" s="10"/>
      <c r="AC82" s="10"/>
    </row>
    <row r="83" spans="1:29" ht="19.95" customHeight="1" x14ac:dyDescent="0.3">
      <c r="A83" s="66"/>
      <c r="B83" s="7"/>
      <c r="C83" s="8"/>
      <c r="D83" s="478"/>
      <c r="E83" s="478"/>
      <c r="F83" s="91"/>
      <c r="G83" s="92"/>
      <c r="H83" s="20"/>
      <c r="I83" s="91"/>
      <c r="J83" s="20"/>
      <c r="K83" s="8"/>
      <c r="L83" s="8"/>
      <c r="M83" s="66"/>
      <c r="N83" s="66"/>
      <c r="O83" s="66"/>
      <c r="P83" s="66"/>
      <c r="Q83" s="10"/>
      <c r="R83" s="10"/>
      <c r="S83" s="10"/>
      <c r="T83" s="10"/>
      <c r="U83" s="10"/>
      <c r="V83" s="10"/>
      <c r="W83" s="10"/>
      <c r="X83" s="10"/>
      <c r="Y83" s="10"/>
      <c r="Z83" s="10"/>
      <c r="AA83" s="10"/>
      <c r="AB83" s="10"/>
      <c r="AC83" s="10"/>
    </row>
    <row r="84" spans="1:29" ht="19.95" customHeight="1" x14ac:dyDescent="0.3">
      <c r="A84" s="66"/>
      <c r="B84" s="7" t="s">
        <v>181</v>
      </c>
      <c r="C84" s="8" t="s">
        <v>105</v>
      </c>
      <c r="D84" s="409" t="s">
        <v>183</v>
      </c>
      <c r="E84" s="409"/>
      <c r="F84" s="409"/>
      <c r="G84" s="409"/>
      <c r="H84" s="409"/>
      <c r="I84" s="409"/>
      <c r="J84" s="409"/>
      <c r="K84" s="409"/>
      <c r="L84" s="25"/>
      <c r="M84" s="66"/>
      <c r="N84" s="66"/>
      <c r="O84" s="66"/>
      <c r="P84" s="10"/>
      <c r="Q84" s="10"/>
      <c r="R84" s="10"/>
      <c r="S84" s="10"/>
      <c r="T84" s="10"/>
      <c r="U84" s="10"/>
      <c r="V84" s="10"/>
      <c r="W84" s="10"/>
      <c r="X84" s="10"/>
      <c r="Y84" s="10"/>
      <c r="Z84" s="10"/>
      <c r="AA84" s="10"/>
      <c r="AB84" s="10"/>
    </row>
    <row r="85" spans="1:29" ht="19.95" customHeight="1" x14ac:dyDescent="0.3">
      <c r="A85" s="66"/>
      <c r="B85" s="7" t="s">
        <v>182</v>
      </c>
      <c r="C85" s="8" t="s">
        <v>105</v>
      </c>
      <c r="D85" s="409" t="s">
        <v>184</v>
      </c>
      <c r="E85" s="409"/>
      <c r="F85" s="409"/>
      <c r="G85" s="409"/>
      <c r="H85" s="409"/>
      <c r="I85" s="409"/>
      <c r="J85" s="409"/>
      <c r="K85" s="409"/>
      <c r="L85" s="25"/>
      <c r="N85" s="66"/>
      <c r="O85" s="66"/>
      <c r="P85" s="10"/>
      <c r="Q85" s="10"/>
      <c r="R85" s="10"/>
      <c r="S85" s="10"/>
      <c r="T85" s="10"/>
      <c r="U85" s="10"/>
      <c r="V85" s="10"/>
      <c r="W85" s="10"/>
      <c r="X85" s="10"/>
      <c r="Y85" s="10"/>
      <c r="Z85" s="10"/>
      <c r="AA85" s="10"/>
      <c r="AB85" s="10"/>
    </row>
    <row r="86" spans="1:29" ht="19.95" customHeight="1" x14ac:dyDescent="0.3">
      <c r="A86" s="66"/>
      <c r="B86" s="7" t="s">
        <v>185</v>
      </c>
      <c r="C86" s="8" t="s">
        <v>105</v>
      </c>
      <c r="D86" s="409" t="s">
        <v>186</v>
      </c>
      <c r="E86" s="409"/>
      <c r="F86" s="409"/>
      <c r="G86" s="409"/>
      <c r="H86" s="409"/>
      <c r="I86" s="409"/>
      <c r="J86" s="409"/>
      <c r="K86" s="409"/>
      <c r="L86" s="8"/>
      <c r="M86" s="66"/>
      <c r="N86" s="66"/>
      <c r="O86" s="66"/>
      <c r="P86" s="10"/>
      <c r="Q86" s="10"/>
      <c r="R86" s="10"/>
      <c r="S86" s="10"/>
      <c r="T86" s="10"/>
      <c r="U86" s="10"/>
      <c r="V86" s="10"/>
      <c r="W86" s="10"/>
      <c r="X86" s="10"/>
      <c r="Y86" s="10"/>
      <c r="Z86" s="10"/>
      <c r="AA86" s="10"/>
      <c r="AB86" s="10"/>
    </row>
    <row r="87" spans="1:29" ht="19.95" customHeight="1" x14ac:dyDescent="0.3">
      <c r="A87" s="66"/>
      <c r="B87" s="93" t="s">
        <v>187</v>
      </c>
      <c r="C87" s="8" t="s">
        <v>105</v>
      </c>
      <c r="D87" s="94" t="s">
        <v>193</v>
      </c>
      <c r="E87" s="94"/>
      <c r="F87" s="95"/>
      <c r="G87" s="95"/>
      <c r="H87" s="96"/>
      <c r="I87" s="96"/>
      <c r="J87" s="97"/>
      <c r="K87" s="97"/>
      <c r="L87" s="8"/>
      <c r="M87" s="66"/>
      <c r="N87" s="66"/>
      <c r="O87" s="66"/>
      <c r="P87" s="66"/>
      <c r="Q87" s="10"/>
      <c r="R87" s="10"/>
      <c r="S87" s="10"/>
      <c r="T87" s="10"/>
      <c r="U87" s="10"/>
      <c r="V87" s="10"/>
      <c r="W87" s="10"/>
      <c r="X87" s="10"/>
      <c r="Y87" s="10"/>
      <c r="Z87" s="10"/>
      <c r="AA87" s="10"/>
      <c r="AB87" s="10"/>
      <c r="AC87" s="10"/>
    </row>
    <row r="88" spans="1:29" ht="19.95" customHeight="1" x14ac:dyDescent="0.3">
      <c r="A88" s="66"/>
      <c r="B88" s="7" t="s">
        <v>188</v>
      </c>
      <c r="C88" s="8" t="s">
        <v>105</v>
      </c>
      <c r="D88" s="26" t="s">
        <v>189</v>
      </c>
      <c r="E88" s="26"/>
      <c r="F88" s="26"/>
      <c r="G88" s="26"/>
      <c r="H88" s="26"/>
      <c r="I88" s="26"/>
      <c r="J88" s="26"/>
      <c r="K88" s="26"/>
      <c r="L88" s="8"/>
      <c r="M88" s="66"/>
      <c r="N88" s="66"/>
      <c r="O88" s="66"/>
      <c r="P88" s="66"/>
      <c r="Q88" s="10"/>
      <c r="R88" s="10"/>
      <c r="S88" s="10"/>
      <c r="T88" s="10"/>
      <c r="U88" s="10"/>
      <c r="V88" s="10"/>
      <c r="W88" s="10"/>
      <c r="X88" s="10"/>
      <c r="Y88" s="10"/>
      <c r="Z88" s="10"/>
      <c r="AA88" s="10"/>
      <c r="AB88" s="10"/>
      <c r="AC88" s="10"/>
    </row>
    <row r="89" spans="1:29" ht="19.95" customHeight="1" x14ac:dyDescent="0.3">
      <c r="A89" s="66"/>
      <c r="B89" s="63" t="s">
        <v>21</v>
      </c>
      <c r="C89" s="8" t="s">
        <v>105</v>
      </c>
      <c r="D89" s="339" t="s">
        <v>359</v>
      </c>
      <c r="E89" s="339"/>
      <c r="F89" s="339"/>
      <c r="G89" s="339"/>
      <c r="H89" s="339"/>
      <c r="I89" s="339"/>
      <c r="J89" s="26"/>
      <c r="K89" s="26"/>
      <c r="L89" s="66"/>
      <c r="M89" s="66"/>
      <c r="N89" s="66"/>
      <c r="O89" s="66"/>
      <c r="P89" s="66"/>
      <c r="Q89" s="10"/>
      <c r="R89" s="10"/>
      <c r="S89" s="10"/>
      <c r="T89" s="10"/>
      <c r="U89" s="10"/>
      <c r="V89" s="10"/>
      <c r="W89" s="10"/>
      <c r="X89" s="10"/>
      <c r="Y89" s="10"/>
      <c r="Z89" s="10"/>
      <c r="AA89" s="10"/>
      <c r="AB89" s="10"/>
      <c r="AC89" s="10"/>
    </row>
    <row r="90" spans="1:29" ht="19.95" customHeight="1" x14ac:dyDescent="0.45">
      <c r="A90" s="66"/>
      <c r="B90" s="185" t="s">
        <v>383</v>
      </c>
      <c r="C90" s="8" t="s">
        <v>105</v>
      </c>
      <c r="D90" s="94" t="s">
        <v>380</v>
      </c>
      <c r="E90" s="94"/>
      <c r="F90" s="94"/>
      <c r="G90" s="94"/>
      <c r="H90" s="94"/>
      <c r="I90" s="94"/>
      <c r="J90" s="94"/>
      <c r="K90" s="26"/>
      <c r="L90" s="66"/>
      <c r="M90" s="66"/>
      <c r="N90" s="66"/>
      <c r="O90" s="66"/>
      <c r="P90" s="66"/>
      <c r="Q90" s="10"/>
      <c r="R90" s="10"/>
      <c r="S90" s="10"/>
      <c r="T90" s="10"/>
      <c r="U90" s="10"/>
      <c r="V90" s="10"/>
      <c r="W90" s="10"/>
      <c r="X90" s="10"/>
      <c r="Y90" s="10"/>
      <c r="Z90" s="10"/>
      <c r="AA90" s="10"/>
      <c r="AB90" s="10"/>
      <c r="AC90" s="10"/>
    </row>
    <row r="91" spans="1:29" ht="19.95" customHeight="1" x14ac:dyDescent="0.3">
      <c r="A91" s="66"/>
      <c r="B91" s="7" t="s">
        <v>37</v>
      </c>
      <c r="C91" s="8" t="s">
        <v>105</v>
      </c>
      <c r="D91" s="94" t="s">
        <v>262</v>
      </c>
      <c r="E91" s="94"/>
      <c r="F91" s="99"/>
      <c r="G91" s="99"/>
      <c r="H91" s="99"/>
      <c r="I91" s="94"/>
      <c r="J91" s="94"/>
      <c r="K91" s="26"/>
      <c r="L91" s="66"/>
      <c r="M91" s="66"/>
      <c r="N91" s="66"/>
      <c r="O91" s="66"/>
      <c r="P91" s="66"/>
      <c r="Q91" s="10"/>
      <c r="R91" s="10"/>
      <c r="S91" s="10"/>
      <c r="T91" s="10"/>
      <c r="U91" s="10"/>
      <c r="V91" s="10"/>
      <c r="W91" s="10"/>
      <c r="X91" s="10"/>
      <c r="Y91" s="10"/>
      <c r="Z91" s="10"/>
      <c r="AA91" s="10"/>
      <c r="AB91" s="10"/>
      <c r="AC91" s="10"/>
    </row>
    <row r="92" spans="1:29" ht="19.95" customHeight="1" x14ac:dyDescent="0.35">
      <c r="A92" s="66"/>
      <c r="B92" s="7" t="s">
        <v>38</v>
      </c>
      <c r="C92" s="8" t="s">
        <v>105</v>
      </c>
      <c r="D92" s="94" t="s">
        <v>278</v>
      </c>
      <c r="E92" s="94"/>
      <c r="F92" s="94"/>
      <c r="G92" s="94"/>
      <c r="H92" s="94"/>
      <c r="I92" s="94"/>
      <c r="J92" s="26"/>
      <c r="K92" s="26"/>
      <c r="L92" s="66"/>
      <c r="M92" s="66"/>
      <c r="N92" s="66"/>
      <c r="O92" s="66"/>
      <c r="P92" s="66"/>
      <c r="Q92" s="10"/>
      <c r="R92" s="489" t="s">
        <v>351</v>
      </c>
      <c r="S92" s="489"/>
      <c r="T92" s="489"/>
      <c r="U92" s="489"/>
      <c r="V92" s="489"/>
      <c r="W92" s="489"/>
      <c r="X92" s="489"/>
      <c r="Y92" s="489"/>
      <c r="Z92" s="10"/>
      <c r="AA92" s="10"/>
      <c r="AB92" s="10"/>
      <c r="AC92" s="10"/>
    </row>
    <row r="93" spans="1:29" ht="19.95" customHeight="1" x14ac:dyDescent="0.3">
      <c r="A93" s="66"/>
      <c r="B93" s="7" t="s">
        <v>191</v>
      </c>
      <c r="C93" s="8" t="s">
        <v>105</v>
      </c>
      <c r="D93" s="100" t="s">
        <v>192</v>
      </c>
      <c r="E93" s="100"/>
      <c r="F93" s="100"/>
      <c r="G93" s="100"/>
      <c r="H93" s="100"/>
      <c r="I93" s="100"/>
      <c r="J93" s="100"/>
      <c r="K93" s="100"/>
      <c r="L93" s="66"/>
      <c r="M93" s="66"/>
      <c r="N93" s="66"/>
      <c r="O93" s="66"/>
      <c r="P93" s="66"/>
      <c r="Q93" s="10"/>
      <c r="R93" s="10"/>
      <c r="S93" s="10"/>
      <c r="T93" s="10"/>
      <c r="U93" s="10"/>
      <c r="V93" s="10"/>
      <c r="W93" s="10"/>
      <c r="X93" s="10"/>
      <c r="Y93" s="10"/>
      <c r="Z93" s="10"/>
      <c r="AA93" s="10"/>
      <c r="AB93" s="10"/>
      <c r="AC93" s="10"/>
    </row>
    <row r="94" spans="1:29" ht="19.95" customHeight="1" x14ac:dyDescent="0.3">
      <c r="A94" s="66"/>
      <c r="B94" s="7" t="s">
        <v>74</v>
      </c>
      <c r="C94" s="76" t="s">
        <v>105</v>
      </c>
      <c r="D94" s="100" t="s">
        <v>251</v>
      </c>
      <c r="E94" s="100"/>
      <c r="F94" s="100"/>
      <c r="G94" s="100"/>
      <c r="H94" s="100"/>
      <c r="I94" s="100"/>
      <c r="J94" s="100"/>
      <c r="K94" s="100"/>
      <c r="L94" s="66"/>
      <c r="M94" s="66"/>
      <c r="N94" s="66"/>
      <c r="O94" s="66"/>
      <c r="P94" s="66"/>
      <c r="Q94" s="10"/>
      <c r="R94" s="10"/>
      <c r="S94" s="10"/>
      <c r="T94" s="10"/>
      <c r="U94" s="10"/>
      <c r="V94" s="10"/>
      <c r="W94" s="10"/>
      <c r="X94" s="10"/>
      <c r="Y94" s="10"/>
      <c r="Z94" s="10"/>
      <c r="AA94" s="10"/>
      <c r="AB94" s="10"/>
      <c r="AC94" s="10"/>
    </row>
    <row r="95" spans="1:29" ht="19.95" customHeight="1" x14ac:dyDescent="0.3">
      <c r="A95" s="66"/>
      <c r="B95" s="66"/>
      <c r="C95" s="66"/>
      <c r="D95" s="66"/>
      <c r="E95" s="66"/>
      <c r="F95" s="66"/>
      <c r="G95" s="66"/>
      <c r="H95" s="66"/>
      <c r="I95" s="66"/>
      <c r="J95" s="66"/>
      <c r="K95" s="66"/>
      <c r="L95" s="66"/>
      <c r="M95" s="66"/>
      <c r="N95" s="66"/>
      <c r="O95" s="66"/>
      <c r="P95" s="66"/>
      <c r="Q95" s="10"/>
      <c r="R95" s="10"/>
      <c r="S95" s="10"/>
      <c r="T95" s="10"/>
      <c r="U95" s="10"/>
      <c r="V95" s="10"/>
      <c r="W95" s="10"/>
      <c r="X95" s="10"/>
      <c r="Y95" s="10"/>
      <c r="Z95" s="10"/>
      <c r="AA95" s="10"/>
      <c r="AB95" s="10"/>
      <c r="AC95" s="10"/>
    </row>
    <row r="96" spans="1:29" ht="19.95" customHeight="1" x14ac:dyDescent="0.3">
      <c r="A96" s="66"/>
      <c r="B96" s="475" t="s">
        <v>306</v>
      </c>
      <c r="C96" s="475"/>
      <c r="D96" s="475"/>
      <c r="E96" s="23" t="s">
        <v>37</v>
      </c>
      <c r="F96" s="23" t="s">
        <v>38</v>
      </c>
      <c r="G96" s="23" t="s">
        <v>191</v>
      </c>
      <c r="H96" s="23" t="s">
        <v>74</v>
      </c>
      <c r="I96" s="23" t="s">
        <v>188</v>
      </c>
      <c r="J96" s="40" t="s">
        <v>357</v>
      </c>
      <c r="K96" s="40" t="s">
        <v>385</v>
      </c>
      <c r="L96" s="20"/>
      <c r="N96" s="10"/>
      <c r="O96" s="66"/>
      <c r="P96" s="66"/>
      <c r="Q96" s="10"/>
      <c r="R96" s="10"/>
      <c r="S96" s="10"/>
      <c r="T96" s="10"/>
      <c r="U96" s="10"/>
      <c r="V96" s="10"/>
      <c r="W96" s="10"/>
      <c r="X96" s="10"/>
      <c r="Y96" s="10"/>
      <c r="Z96" s="10"/>
      <c r="AA96" s="10"/>
      <c r="AB96" s="10"/>
      <c r="AC96" s="10"/>
    </row>
    <row r="97" spans="1:30" ht="19.95" customHeight="1" x14ac:dyDescent="0.3">
      <c r="A97" s="66"/>
      <c r="B97" s="407" t="s">
        <v>26</v>
      </c>
      <c r="C97" s="407"/>
      <c r="D97" s="407"/>
      <c r="E97" s="142"/>
      <c r="F97" s="143"/>
      <c r="G97" s="143"/>
      <c r="H97" s="182"/>
      <c r="I97" s="142"/>
      <c r="J97" s="142"/>
      <c r="K97" s="142"/>
      <c r="L97" s="154"/>
      <c r="N97" s="10"/>
      <c r="O97" s="66"/>
      <c r="P97" s="66"/>
      <c r="Q97" s="10"/>
      <c r="R97" s="10"/>
      <c r="S97" s="10"/>
      <c r="T97" s="10"/>
      <c r="U97" s="10"/>
      <c r="V97" s="10"/>
      <c r="W97" s="10"/>
      <c r="X97" s="10"/>
      <c r="Y97" s="10"/>
      <c r="Z97" s="10"/>
      <c r="AA97" s="10"/>
      <c r="AB97" s="10"/>
      <c r="AC97" s="10"/>
    </row>
    <row r="98" spans="1:30" ht="19.95" customHeight="1" x14ac:dyDescent="0.3">
      <c r="A98" s="66"/>
      <c r="B98" s="407" t="s">
        <v>27</v>
      </c>
      <c r="C98" s="407"/>
      <c r="D98" s="407"/>
      <c r="E98" s="142"/>
      <c r="F98" s="143"/>
      <c r="G98" s="143"/>
      <c r="H98" s="182"/>
      <c r="I98" s="142"/>
      <c r="J98" s="142"/>
      <c r="K98" s="142"/>
      <c r="L98" s="154"/>
      <c r="N98" s="10"/>
      <c r="O98" s="66"/>
      <c r="P98" s="66"/>
      <c r="Q98" s="10"/>
      <c r="R98" s="10"/>
      <c r="S98" s="10"/>
      <c r="T98" s="10"/>
      <c r="U98" s="10"/>
      <c r="V98" s="10"/>
      <c r="W98" s="10"/>
      <c r="X98" s="10"/>
      <c r="Y98" s="10"/>
      <c r="Z98" s="10"/>
      <c r="AA98" s="10"/>
      <c r="AB98" s="10"/>
      <c r="AC98" s="10"/>
    </row>
    <row r="99" spans="1:30" ht="19.95" customHeight="1" x14ac:dyDescent="0.3">
      <c r="A99" s="66"/>
      <c r="B99" s="407" t="s">
        <v>28</v>
      </c>
      <c r="C99" s="407"/>
      <c r="D99" s="407"/>
      <c r="E99" s="142"/>
      <c r="F99" s="143"/>
      <c r="G99" s="143"/>
      <c r="H99" s="182"/>
      <c r="I99" s="142"/>
      <c r="J99" s="142"/>
      <c r="K99" s="142"/>
      <c r="L99" s="154"/>
      <c r="N99" s="10"/>
      <c r="O99" s="66"/>
      <c r="P99" s="66"/>
      <c r="Q99" s="10"/>
      <c r="R99" s="10"/>
      <c r="S99" s="10"/>
      <c r="T99" s="10"/>
      <c r="U99" s="10"/>
      <c r="V99" s="10"/>
      <c r="W99" s="10"/>
      <c r="X99" s="10"/>
      <c r="Y99" s="10"/>
      <c r="Z99" s="10"/>
      <c r="AA99" s="10"/>
      <c r="AB99" s="10"/>
      <c r="AC99" s="10"/>
    </row>
    <row r="100" spans="1:30" s="10" customFormat="1" ht="19.95" customHeight="1" x14ac:dyDescent="0.35">
      <c r="A100" s="66"/>
      <c r="B100" s="187" t="s">
        <v>384</v>
      </c>
      <c r="C100" s="12"/>
      <c r="D100" s="12"/>
      <c r="E100" s="154"/>
      <c r="F100" s="155"/>
      <c r="G100" s="155"/>
      <c r="H100" s="155"/>
      <c r="I100" s="156"/>
      <c r="J100" s="111"/>
      <c r="K100" s="154"/>
      <c r="L100" s="154"/>
      <c r="M100" s="154"/>
      <c r="O100" s="66"/>
      <c r="P100" s="66"/>
    </row>
    <row r="101" spans="1:30" ht="19.95" customHeight="1" x14ac:dyDescent="0.3">
      <c r="A101" s="66"/>
      <c r="E101" s="25"/>
      <c r="F101" s="25"/>
      <c r="G101" s="25"/>
      <c r="H101" s="25"/>
      <c r="I101" s="25"/>
      <c r="J101" s="25"/>
      <c r="K101" s="25"/>
      <c r="L101" s="25"/>
      <c r="M101" s="66"/>
      <c r="N101" s="66"/>
      <c r="O101" s="66"/>
      <c r="P101" s="66"/>
      <c r="Q101" s="10"/>
      <c r="R101" s="10"/>
      <c r="S101" s="10"/>
      <c r="T101" s="10"/>
      <c r="U101" s="10"/>
      <c r="V101" s="10"/>
      <c r="W101" s="10"/>
      <c r="X101" s="10"/>
      <c r="Y101" s="10"/>
      <c r="Z101" s="10"/>
      <c r="AA101" s="10"/>
      <c r="AB101" s="10"/>
      <c r="AC101" s="10"/>
    </row>
    <row r="102" spans="1:30" ht="19.95" customHeight="1" x14ac:dyDescent="0.3">
      <c r="A102" s="66"/>
      <c r="B102" s="475" t="s">
        <v>306</v>
      </c>
      <c r="C102" s="475"/>
      <c r="D102" s="475"/>
      <c r="E102" s="23" t="s">
        <v>289</v>
      </c>
      <c r="F102" s="101" t="s">
        <v>187</v>
      </c>
      <c r="G102" s="23" t="s">
        <v>181</v>
      </c>
      <c r="H102" s="23" t="s">
        <v>182</v>
      </c>
      <c r="I102" s="23" t="s">
        <v>257</v>
      </c>
      <c r="J102" s="103" t="s">
        <v>258</v>
      </c>
      <c r="K102" s="25"/>
      <c r="L102" s="66"/>
      <c r="M102" s="66"/>
      <c r="N102" s="66"/>
      <c r="O102" s="66"/>
      <c r="P102" s="10"/>
      <c r="Q102" s="10"/>
      <c r="R102" s="10"/>
      <c r="S102" s="10"/>
      <c r="T102" s="10"/>
      <c r="U102" s="10"/>
      <c r="V102" s="10"/>
      <c r="W102" s="10"/>
      <c r="X102" s="10"/>
      <c r="Y102" s="10"/>
      <c r="Z102" s="10"/>
      <c r="AA102" s="10"/>
      <c r="AB102" s="10"/>
    </row>
    <row r="103" spans="1:30" ht="19.95" customHeight="1" x14ac:dyDescent="0.3">
      <c r="A103" s="66"/>
      <c r="B103" s="407" t="s">
        <v>26</v>
      </c>
      <c r="C103" s="407"/>
      <c r="D103" s="407"/>
      <c r="E103" s="125" t="str">
        <f>IFERROR(G97/(E97-F97),"")</f>
        <v/>
      </c>
      <c r="F103" s="122">
        <v>62.4</v>
      </c>
      <c r="G103" s="126" t="str">
        <f>IFERROR(0.62+(0.38*(E97/F97)^1.75),"")</f>
        <v/>
      </c>
      <c r="H103" s="127">
        <f>IF(E103&lt;0.35,(0.77+(1.36*E103)-(1.98*(E103)^2)),1)</f>
        <v>1</v>
      </c>
      <c r="I103" s="128">
        <f>1+(H97/90)^1.5</f>
        <v>1</v>
      </c>
      <c r="J103" s="128" t="str">
        <f>IFERROR(0.45*G103*H103*I103*F103*I97^2*J97^2*K97^(-1/3),"")</f>
        <v/>
      </c>
      <c r="L103" s="66"/>
      <c r="M103" s="66"/>
      <c r="N103" s="10"/>
      <c r="O103" s="10"/>
      <c r="P103" s="10"/>
      <c r="Q103" s="10"/>
      <c r="R103" s="10"/>
      <c r="S103" s="10"/>
      <c r="T103" s="10"/>
      <c r="U103" s="10"/>
      <c r="V103" s="10"/>
      <c r="W103" s="10"/>
      <c r="X103" s="10"/>
      <c r="Y103" s="10"/>
      <c r="Z103" s="10"/>
      <c r="AA103" s="10"/>
      <c r="AB103" s="10"/>
      <c r="AC103" s="10"/>
    </row>
    <row r="104" spans="1:30" ht="19.95" customHeight="1" x14ac:dyDescent="0.3">
      <c r="A104" s="66"/>
      <c r="B104" s="407" t="s">
        <v>27</v>
      </c>
      <c r="C104" s="407"/>
      <c r="D104" s="407"/>
      <c r="E104" s="125" t="str">
        <f>IFERROR(G98/(E98-F98),"")</f>
        <v/>
      </c>
      <c r="F104" s="122">
        <v>62.4</v>
      </c>
      <c r="G104" s="126" t="str">
        <f>IFERROR(0.62+(0.38*(E98/F98)^1.75),"")</f>
        <v/>
      </c>
      <c r="H104" s="127">
        <f t="shared" ref="H104:H105" si="0">IF(E104&lt;0.35,(0.77+(1.36*E104)-(1.98*(E104)^2)),1)</f>
        <v>1</v>
      </c>
      <c r="I104" s="128">
        <f>1+(H98/90)^1.5</f>
        <v>1</v>
      </c>
      <c r="J104" s="128" t="str">
        <f t="shared" ref="J104:J105" si="1">IFERROR(0.45*G104*H104*I104*F104*I98^2*J98^2*K98^(-1/3),"")</f>
        <v/>
      </c>
      <c r="L104" s="66"/>
      <c r="M104" s="66"/>
      <c r="N104" s="10"/>
      <c r="O104" s="10"/>
      <c r="P104" s="10"/>
      <c r="Q104" s="10"/>
      <c r="R104" s="10"/>
      <c r="S104" s="10"/>
      <c r="T104" s="10"/>
      <c r="U104" s="10"/>
      <c r="V104" s="10"/>
      <c r="W104" s="10"/>
      <c r="X104" s="10"/>
      <c r="Y104" s="10"/>
      <c r="Z104" s="10"/>
      <c r="AA104" s="10"/>
      <c r="AB104" s="10"/>
      <c r="AC104" s="10"/>
    </row>
    <row r="105" spans="1:30" s="10" customFormat="1" ht="19.95" customHeight="1" x14ac:dyDescent="0.3">
      <c r="A105" s="66"/>
      <c r="B105" s="407" t="s">
        <v>28</v>
      </c>
      <c r="C105" s="407"/>
      <c r="D105" s="407"/>
      <c r="E105" s="125" t="str">
        <f>IFERROR(G99/(E99-F99),"")</f>
        <v/>
      </c>
      <c r="F105" s="122">
        <v>62.4</v>
      </c>
      <c r="G105" s="126" t="str">
        <f>IFERROR(0.62+(0.38*(E99/F99)^1.75),"")</f>
        <v/>
      </c>
      <c r="H105" s="127">
        <f t="shared" si="0"/>
        <v>1</v>
      </c>
      <c r="I105" s="128">
        <f>1+(H99/90)^1.5</f>
        <v>1</v>
      </c>
      <c r="J105" s="128" t="str">
        <f t="shared" si="1"/>
        <v/>
      </c>
      <c r="L105" s="66"/>
      <c r="M105" s="66"/>
    </row>
    <row r="106" spans="1:30" s="10" customFormat="1" ht="19.95" customHeight="1" x14ac:dyDescent="0.35">
      <c r="A106" s="66"/>
      <c r="C106" s="153"/>
      <c r="D106" s="153"/>
      <c r="E106" s="157"/>
      <c r="F106" s="11"/>
      <c r="G106" s="48"/>
      <c r="H106" s="26"/>
      <c r="I106" s="26"/>
      <c r="M106" s="66"/>
      <c r="N106" s="66"/>
    </row>
    <row r="107" spans="1:30" s="10" customFormat="1" ht="19.95" customHeight="1" x14ac:dyDescent="0.35">
      <c r="A107" s="66"/>
      <c r="B107" s="153"/>
      <c r="C107" s="153"/>
      <c r="D107" s="153"/>
      <c r="E107" s="157"/>
      <c r="F107" s="11"/>
      <c r="G107" s="48"/>
      <c r="H107" s="26"/>
      <c r="I107" s="26"/>
      <c r="J107" s="26"/>
      <c r="K107" s="8"/>
      <c r="L107" s="8"/>
      <c r="M107" s="66"/>
      <c r="N107" s="66"/>
    </row>
    <row r="108" spans="1:30" ht="19.95" customHeight="1" x14ac:dyDescent="0.35">
      <c r="A108" s="66"/>
      <c r="B108" s="68" t="s">
        <v>373</v>
      </c>
      <c r="C108" s="8"/>
      <c r="D108" s="90"/>
      <c r="E108" s="26"/>
      <c r="F108" s="11"/>
      <c r="G108" s="48"/>
      <c r="H108" s="26"/>
      <c r="I108" s="26"/>
      <c r="J108" s="26"/>
      <c r="K108" s="8"/>
      <c r="L108" s="8"/>
      <c r="M108" s="66"/>
      <c r="N108" s="66"/>
      <c r="O108" s="10"/>
      <c r="P108" s="10"/>
      <c r="Q108" s="10"/>
      <c r="R108" s="10"/>
      <c r="S108" s="10"/>
      <c r="T108" s="10"/>
      <c r="U108" s="10"/>
      <c r="V108" s="10"/>
      <c r="W108" s="10"/>
      <c r="X108" s="10"/>
      <c r="Y108" s="10"/>
      <c r="Z108" s="10"/>
      <c r="AA108" s="10"/>
      <c r="AB108" s="10"/>
      <c r="AC108" s="10"/>
      <c r="AD108" s="10"/>
    </row>
    <row r="109" spans="1:30" ht="19.95" customHeight="1" x14ac:dyDescent="0.35">
      <c r="A109" s="66"/>
      <c r="B109" s="68"/>
      <c r="C109" s="8"/>
      <c r="D109" s="90"/>
      <c r="E109" s="104"/>
      <c r="F109" s="11"/>
      <c r="G109" s="48"/>
      <c r="H109" s="26"/>
      <c r="I109" s="26"/>
      <c r="J109" s="26"/>
      <c r="K109" s="8"/>
      <c r="L109" s="8"/>
      <c r="M109" s="66"/>
      <c r="N109" s="66"/>
      <c r="O109" s="10"/>
      <c r="P109" s="10"/>
      <c r="Q109" s="10"/>
      <c r="R109" s="10"/>
      <c r="S109" s="10"/>
      <c r="T109" s="10"/>
      <c r="U109" s="10"/>
      <c r="V109" s="10"/>
      <c r="W109" s="10"/>
      <c r="X109" s="10"/>
      <c r="Y109" s="10"/>
      <c r="Z109" s="10"/>
      <c r="AA109" s="10"/>
      <c r="AB109" s="10"/>
      <c r="AC109" s="10"/>
      <c r="AD109" s="10"/>
    </row>
    <row r="110" spans="1:30" ht="19.95" customHeight="1" x14ac:dyDescent="0.35">
      <c r="A110" s="66"/>
      <c r="B110" s="68"/>
      <c r="C110" s="8"/>
      <c r="D110" s="90"/>
      <c r="E110" s="104"/>
      <c r="F110" s="11"/>
      <c r="G110" s="48"/>
      <c r="H110" s="26"/>
      <c r="I110" s="26"/>
      <c r="J110" s="26"/>
      <c r="K110" s="8"/>
      <c r="L110" s="8"/>
      <c r="M110" s="66"/>
      <c r="N110" s="66"/>
      <c r="O110" s="10"/>
      <c r="P110" s="10"/>
      <c r="Q110" s="10"/>
      <c r="R110" s="10"/>
      <c r="S110" s="10"/>
      <c r="T110" s="10"/>
      <c r="U110" s="10"/>
      <c r="V110" s="10"/>
      <c r="W110" s="10"/>
      <c r="X110" s="10"/>
      <c r="Y110" s="10"/>
      <c r="Z110" s="10"/>
      <c r="AA110" s="10"/>
      <c r="AB110" s="10"/>
      <c r="AC110" s="10"/>
      <c r="AD110" s="10"/>
    </row>
    <row r="111" spans="1:30" ht="19.95" customHeight="1" x14ac:dyDescent="0.35">
      <c r="A111" s="66"/>
      <c r="B111" s="68"/>
      <c r="C111" s="8"/>
      <c r="D111" s="90"/>
      <c r="E111" s="104"/>
      <c r="F111" s="11"/>
      <c r="G111" s="48"/>
      <c r="H111" s="26"/>
      <c r="I111" s="26"/>
      <c r="J111" s="26"/>
      <c r="K111" s="8"/>
      <c r="L111" s="8"/>
      <c r="M111" s="66"/>
      <c r="N111" s="66"/>
      <c r="O111" s="10"/>
      <c r="P111" s="10"/>
      <c r="Q111" s="10"/>
      <c r="R111" s="441" t="s">
        <v>350</v>
      </c>
      <c r="S111" s="328"/>
      <c r="T111" s="328"/>
      <c r="U111" s="328"/>
      <c r="V111" s="328"/>
      <c r="W111" s="328"/>
      <c r="X111" s="328"/>
      <c r="Y111" s="328"/>
      <c r="Z111" s="328"/>
      <c r="AA111" s="10"/>
      <c r="AB111" s="10"/>
      <c r="AC111" s="10"/>
      <c r="AD111" s="10"/>
    </row>
    <row r="112" spans="1:30" ht="19.95" customHeight="1" x14ac:dyDescent="0.35">
      <c r="A112" s="66"/>
      <c r="B112" s="68"/>
      <c r="C112" s="8"/>
      <c r="D112" s="90"/>
      <c r="E112" s="104"/>
      <c r="F112" s="11"/>
      <c r="G112" s="48"/>
      <c r="H112" s="26"/>
      <c r="I112" s="26" t="s">
        <v>247</v>
      </c>
      <c r="J112" s="26"/>
      <c r="K112" s="8"/>
      <c r="L112" s="8"/>
      <c r="M112" s="66"/>
      <c r="N112" s="66"/>
      <c r="O112" s="10"/>
      <c r="P112" s="10"/>
      <c r="Q112" s="10"/>
      <c r="R112" s="328"/>
      <c r="S112" s="328"/>
      <c r="T112" s="328"/>
      <c r="U112" s="328"/>
      <c r="V112" s="328"/>
      <c r="W112" s="328"/>
      <c r="X112" s="328"/>
      <c r="Y112" s="328"/>
      <c r="Z112" s="328"/>
      <c r="AA112" s="10"/>
      <c r="AB112" s="10"/>
      <c r="AC112" s="10"/>
      <c r="AD112" s="10"/>
    </row>
    <row r="113" spans="1:30" ht="19.95" customHeight="1" x14ac:dyDescent="0.35">
      <c r="A113" s="66"/>
      <c r="B113" s="68"/>
      <c r="C113" s="8"/>
      <c r="D113" s="90"/>
      <c r="E113" s="104"/>
      <c r="F113" s="11"/>
      <c r="G113" s="48"/>
      <c r="H113" s="26"/>
      <c r="I113" s="26"/>
      <c r="J113" s="26"/>
      <c r="K113" s="8"/>
      <c r="L113" s="8"/>
      <c r="M113" s="66"/>
      <c r="N113" s="66"/>
      <c r="O113" s="10"/>
      <c r="P113" s="10"/>
      <c r="Q113" s="10"/>
      <c r="AA113" s="10"/>
      <c r="AB113" s="10"/>
      <c r="AC113" s="10"/>
      <c r="AD113" s="10"/>
    </row>
    <row r="114" spans="1:30" ht="19.95" customHeight="1" x14ac:dyDescent="0.35">
      <c r="A114" s="66"/>
      <c r="B114" s="7"/>
      <c r="C114" s="8"/>
      <c r="D114" s="90"/>
      <c r="E114" s="104"/>
      <c r="F114" s="11"/>
      <c r="G114" s="48"/>
      <c r="H114" s="26"/>
      <c r="I114" s="26"/>
      <c r="J114" s="26"/>
      <c r="K114" s="8"/>
      <c r="L114" s="8"/>
      <c r="M114" s="66"/>
      <c r="N114" s="66"/>
      <c r="O114" s="10"/>
      <c r="P114" s="10"/>
      <c r="Q114" s="10"/>
      <c r="R114" s="10"/>
      <c r="S114" s="10"/>
      <c r="T114" s="10"/>
      <c r="U114" s="10"/>
      <c r="V114" s="10"/>
      <c r="W114" s="10"/>
      <c r="X114" s="10"/>
      <c r="Y114" s="10"/>
      <c r="Z114" s="10"/>
      <c r="AA114" s="10"/>
      <c r="AB114" s="10"/>
      <c r="AC114" s="10"/>
      <c r="AD114" s="10"/>
    </row>
    <row r="115" spans="1:30" ht="19.95" customHeight="1" x14ac:dyDescent="0.3">
      <c r="A115" s="66"/>
      <c r="B115" s="98" t="s">
        <v>190</v>
      </c>
      <c r="C115" s="20" t="s">
        <v>105</v>
      </c>
      <c r="D115" s="479" t="s">
        <v>361</v>
      </c>
      <c r="E115" s="479"/>
      <c r="F115" s="479"/>
      <c r="G115" s="479"/>
      <c r="H115" s="479"/>
      <c r="I115" s="479"/>
      <c r="J115" s="479"/>
      <c r="K115" s="8"/>
      <c r="L115" s="8"/>
      <c r="M115" s="66"/>
      <c r="N115" s="66"/>
      <c r="O115" s="10"/>
      <c r="P115" s="10"/>
      <c r="Q115" s="10"/>
      <c r="R115" s="10"/>
      <c r="S115" s="10"/>
      <c r="T115" s="10"/>
      <c r="U115" s="10"/>
      <c r="V115" s="10"/>
      <c r="W115" s="10"/>
      <c r="X115" s="10"/>
      <c r="Y115" s="10"/>
      <c r="Z115" s="10"/>
      <c r="AA115" s="10"/>
      <c r="AB115" s="10"/>
      <c r="AC115" s="10"/>
      <c r="AD115" s="10"/>
    </row>
    <row r="116" spans="1:30" ht="19.95" customHeight="1" x14ac:dyDescent="0.3">
      <c r="A116" s="66"/>
      <c r="B116" s="7" t="s">
        <v>199</v>
      </c>
      <c r="C116" s="20" t="s">
        <v>105</v>
      </c>
      <c r="D116" s="8" t="s">
        <v>360</v>
      </c>
      <c r="E116" s="62"/>
      <c r="F116" s="105"/>
      <c r="G116" s="48"/>
      <c r="H116" s="26"/>
      <c r="I116" s="26"/>
      <c r="J116" s="26"/>
      <c r="K116" s="8"/>
      <c r="L116" s="8"/>
      <c r="M116" s="66"/>
      <c r="N116" s="66"/>
      <c r="O116" s="10"/>
      <c r="P116" s="10"/>
      <c r="Q116" s="10"/>
      <c r="R116" s="10"/>
      <c r="S116" s="10"/>
      <c r="T116" s="10"/>
      <c r="U116" s="10"/>
      <c r="V116" s="10"/>
      <c r="W116" s="10"/>
      <c r="X116" s="10"/>
      <c r="Y116" s="10"/>
      <c r="Z116" s="10"/>
      <c r="AA116" s="10"/>
      <c r="AB116" s="10"/>
      <c r="AC116" s="10"/>
      <c r="AD116" s="10"/>
    </row>
    <row r="117" spans="1:30" ht="19.95" customHeight="1" x14ac:dyDescent="0.3">
      <c r="A117" s="66"/>
      <c r="B117" s="7" t="s">
        <v>86</v>
      </c>
      <c r="C117" s="20" t="s">
        <v>105</v>
      </c>
      <c r="D117" s="106" t="s">
        <v>219</v>
      </c>
      <c r="E117" s="8"/>
      <c r="F117" s="105"/>
      <c r="G117" s="48"/>
      <c r="H117" s="26"/>
      <c r="I117" s="26"/>
      <c r="J117" s="26"/>
      <c r="K117" s="8"/>
      <c r="L117" s="8"/>
      <c r="M117" s="66"/>
      <c r="N117" s="66"/>
      <c r="O117" s="10"/>
      <c r="P117" s="10"/>
      <c r="Q117" s="10"/>
      <c r="R117" s="10"/>
      <c r="S117" s="10"/>
      <c r="T117" s="10"/>
      <c r="U117" s="10"/>
      <c r="V117" s="10"/>
      <c r="W117" s="10"/>
      <c r="X117" s="10"/>
      <c r="Y117" s="10"/>
      <c r="Z117" s="10"/>
      <c r="AA117" s="10"/>
      <c r="AB117" s="10"/>
      <c r="AC117" s="10"/>
      <c r="AD117" s="10"/>
    </row>
    <row r="118" spans="1:30" ht="19.95" customHeight="1" x14ac:dyDescent="0.3">
      <c r="A118" s="66"/>
      <c r="B118" s="107" t="s">
        <v>198</v>
      </c>
      <c r="C118" s="20" t="s">
        <v>105</v>
      </c>
      <c r="D118" s="57" t="s">
        <v>203</v>
      </c>
      <c r="E118" s="62"/>
      <c r="F118" s="105"/>
      <c r="G118" s="48"/>
      <c r="H118" s="26"/>
      <c r="I118" s="26"/>
      <c r="J118" s="26"/>
      <c r="K118" s="8"/>
      <c r="L118" s="8"/>
      <c r="M118" s="66"/>
      <c r="N118" s="66"/>
      <c r="O118" s="10"/>
      <c r="P118" s="10"/>
      <c r="Q118" s="10"/>
      <c r="R118" s="10"/>
      <c r="S118" s="10"/>
      <c r="T118" s="10"/>
      <c r="U118" s="10"/>
      <c r="V118" s="10"/>
      <c r="W118" s="10"/>
      <c r="X118" s="10"/>
      <c r="Y118" s="10"/>
      <c r="Z118" s="10"/>
      <c r="AA118" s="10"/>
      <c r="AB118" s="10"/>
      <c r="AC118" s="10"/>
      <c r="AD118" s="10"/>
    </row>
    <row r="119" spans="1:30" ht="19.95" customHeight="1" x14ac:dyDescent="0.3">
      <c r="A119" s="66"/>
      <c r="B119" s="7" t="s">
        <v>188</v>
      </c>
      <c r="C119" s="20" t="s">
        <v>105</v>
      </c>
      <c r="D119" s="8" t="s">
        <v>189</v>
      </c>
      <c r="E119" s="8"/>
      <c r="F119" s="105"/>
      <c r="G119" s="48"/>
      <c r="H119" s="26"/>
      <c r="I119" s="26"/>
      <c r="J119" s="26"/>
      <c r="K119" s="8"/>
      <c r="L119" s="8"/>
      <c r="M119" s="66"/>
      <c r="N119" s="66"/>
      <c r="O119" s="10"/>
      <c r="P119" s="10"/>
      <c r="Q119" s="10"/>
      <c r="R119" s="10"/>
      <c r="S119" s="10"/>
      <c r="T119" s="10"/>
      <c r="U119" s="10"/>
      <c r="V119" s="10"/>
      <c r="W119" s="10"/>
      <c r="X119" s="10"/>
      <c r="Y119" s="10"/>
      <c r="Z119" s="10"/>
      <c r="AA119" s="10"/>
      <c r="AB119" s="10"/>
      <c r="AC119" s="10"/>
      <c r="AD119" s="10"/>
    </row>
    <row r="120" spans="1:30" ht="19.95" customHeight="1" x14ac:dyDescent="0.3">
      <c r="A120" s="66"/>
      <c r="B120" s="108" t="s">
        <v>259</v>
      </c>
      <c r="C120" s="20" t="s">
        <v>105</v>
      </c>
      <c r="D120" s="109" t="s">
        <v>218</v>
      </c>
      <c r="E120" s="8"/>
      <c r="F120" s="105"/>
      <c r="G120" s="48"/>
      <c r="H120" s="26"/>
      <c r="I120" s="26"/>
      <c r="J120" s="26"/>
      <c r="K120" s="8"/>
      <c r="L120" s="8"/>
      <c r="M120" s="66"/>
      <c r="N120" s="66"/>
      <c r="O120" s="10"/>
      <c r="P120" s="10"/>
      <c r="Q120" s="10"/>
      <c r="R120" s="10"/>
      <c r="S120" s="10"/>
      <c r="T120" s="10"/>
      <c r="U120" s="10"/>
      <c r="V120" s="10"/>
      <c r="W120" s="10"/>
      <c r="X120" s="10"/>
      <c r="Y120" s="10"/>
      <c r="Z120" s="10"/>
      <c r="AA120" s="10"/>
      <c r="AB120" s="10"/>
      <c r="AC120" s="10"/>
      <c r="AD120" s="10"/>
    </row>
    <row r="121" spans="1:30" ht="19.95" customHeight="1" x14ac:dyDescent="0.35">
      <c r="A121" s="66"/>
      <c r="B121" s="7"/>
      <c r="C121" s="8"/>
      <c r="D121" s="90"/>
      <c r="E121" s="104"/>
      <c r="F121" s="11"/>
      <c r="G121" s="48"/>
      <c r="H121" s="26"/>
      <c r="I121" s="26"/>
      <c r="J121" s="26"/>
      <c r="K121" s="8"/>
      <c r="L121" s="8"/>
      <c r="M121" s="66"/>
      <c r="N121" s="66"/>
      <c r="O121" s="10"/>
      <c r="P121" s="10"/>
      <c r="Q121" s="10"/>
      <c r="R121" s="10"/>
      <c r="S121" s="10"/>
      <c r="T121" s="10"/>
      <c r="U121" s="10"/>
      <c r="V121" s="10"/>
      <c r="W121" s="10"/>
      <c r="X121" s="10"/>
      <c r="Y121" s="10"/>
      <c r="Z121" s="10"/>
      <c r="AA121" s="10"/>
      <c r="AB121" s="10"/>
      <c r="AC121" s="10"/>
      <c r="AD121" s="10"/>
    </row>
    <row r="122" spans="1:30" ht="19.95" customHeight="1" x14ac:dyDescent="0.3">
      <c r="A122" s="66"/>
      <c r="B122" s="475" t="s">
        <v>306</v>
      </c>
      <c r="C122" s="475"/>
      <c r="D122" s="475"/>
      <c r="E122" s="102" t="s">
        <v>356</v>
      </c>
      <c r="F122" s="23" t="s">
        <v>353</v>
      </c>
      <c r="G122" s="23" t="s">
        <v>86</v>
      </c>
      <c r="H122" s="23" t="s">
        <v>198</v>
      </c>
      <c r="I122" s="23" t="s">
        <v>188</v>
      </c>
      <c r="J122" s="110" t="s">
        <v>259</v>
      </c>
      <c r="K122" s="23" t="s">
        <v>220</v>
      </c>
      <c r="L122" s="8"/>
      <c r="M122" s="66"/>
      <c r="N122" s="66"/>
      <c r="O122" s="10"/>
      <c r="P122" s="10"/>
      <c r="Q122" s="10"/>
      <c r="R122" s="10"/>
      <c r="S122" s="10"/>
      <c r="T122" s="10"/>
      <c r="U122" s="10"/>
      <c r="V122" s="10"/>
      <c r="W122" s="10"/>
      <c r="X122" s="10"/>
      <c r="Y122" s="10"/>
      <c r="Z122" s="10"/>
      <c r="AA122" s="10"/>
      <c r="AB122" s="10"/>
      <c r="AC122" s="10"/>
      <c r="AD122" s="10"/>
    </row>
    <row r="123" spans="1:30" ht="19.95" customHeight="1" x14ac:dyDescent="0.3">
      <c r="A123" s="66"/>
      <c r="B123" s="407" t="s">
        <v>26</v>
      </c>
      <c r="C123" s="407"/>
      <c r="D123" s="407"/>
      <c r="E123" s="186"/>
      <c r="F123" s="143"/>
      <c r="G123" s="126">
        <v>32.200000000000003</v>
      </c>
      <c r="H123" s="128">
        <v>1.94</v>
      </c>
      <c r="I123" s="183">
        <f>I97</f>
        <v>0</v>
      </c>
      <c r="J123" s="126" t="str">
        <f>G76</f>
        <v/>
      </c>
      <c r="K123" s="128" t="str">
        <f>IFERROR(2.09*E123*(((0.88*F123)/SQRT(G123*E123))-(SQRT(J123/H123)/G123*I123*E123^(1/3))),"")</f>
        <v/>
      </c>
      <c r="L123" s="8"/>
      <c r="M123" s="66"/>
      <c r="N123" s="66"/>
      <c r="O123" s="10"/>
      <c r="P123" s="10"/>
      <c r="Q123" s="10"/>
      <c r="R123" s="10"/>
      <c r="S123" s="10"/>
      <c r="T123" s="10"/>
      <c r="U123" s="10"/>
      <c r="V123" s="10"/>
      <c r="W123" s="10"/>
      <c r="X123" s="10"/>
      <c r="Y123" s="10"/>
      <c r="Z123" s="10"/>
      <c r="AA123" s="10"/>
      <c r="AB123" s="10"/>
      <c r="AC123" s="10"/>
      <c r="AD123" s="10"/>
    </row>
    <row r="124" spans="1:30" ht="19.95" customHeight="1" x14ac:dyDescent="0.3">
      <c r="A124" s="66"/>
      <c r="B124" s="407" t="s">
        <v>27</v>
      </c>
      <c r="C124" s="407"/>
      <c r="D124" s="407"/>
      <c r="E124" s="186"/>
      <c r="F124" s="143"/>
      <c r="G124" s="126">
        <v>32.200000000000003</v>
      </c>
      <c r="H124" s="128">
        <v>1.94</v>
      </c>
      <c r="I124" s="183">
        <f>I98</f>
        <v>0</v>
      </c>
      <c r="J124" s="126" t="str">
        <f>G77</f>
        <v/>
      </c>
      <c r="K124" s="128" t="str">
        <f t="shared" ref="K124:K125" si="2">IFERROR(2.09*E124*(((0.88*F124)/SQRT(G124*E124))-(SQRT(J124/H124)/G124*I124*E124^(1/3))),"")</f>
        <v/>
      </c>
      <c r="L124" s="8"/>
      <c r="M124" s="66"/>
      <c r="N124" s="66"/>
      <c r="O124" s="10"/>
      <c r="P124" s="10"/>
      <c r="Q124" s="10"/>
      <c r="R124" s="10"/>
      <c r="S124" s="10"/>
      <c r="T124" s="10"/>
      <c r="U124" s="10"/>
      <c r="V124" s="10"/>
      <c r="W124" s="10"/>
      <c r="X124" s="10"/>
      <c r="Y124" s="10"/>
      <c r="Z124" s="10"/>
      <c r="AA124" s="10"/>
      <c r="AB124" s="10"/>
      <c r="AC124" s="10"/>
      <c r="AD124" s="10"/>
    </row>
    <row r="125" spans="1:30" ht="19.95" customHeight="1" x14ac:dyDescent="0.3">
      <c r="A125" s="66"/>
      <c r="B125" s="407" t="s">
        <v>28</v>
      </c>
      <c r="C125" s="407"/>
      <c r="D125" s="407"/>
      <c r="E125" s="186"/>
      <c r="F125" s="143"/>
      <c r="G125" s="126">
        <v>32.200000000000003</v>
      </c>
      <c r="H125" s="128">
        <v>1.94</v>
      </c>
      <c r="I125" s="183">
        <f>I99</f>
        <v>0</v>
      </c>
      <c r="J125" s="126" t="str">
        <f>G78</f>
        <v/>
      </c>
      <c r="K125" s="128" t="str">
        <f t="shared" si="2"/>
        <v/>
      </c>
      <c r="L125" s="8"/>
      <c r="M125" s="66"/>
      <c r="N125" s="66"/>
      <c r="O125" s="10"/>
      <c r="P125" s="10"/>
      <c r="Q125" s="10"/>
      <c r="R125" s="10"/>
      <c r="S125" s="10"/>
      <c r="T125" s="10"/>
      <c r="U125" s="10"/>
      <c r="V125" s="10"/>
      <c r="W125" s="10"/>
      <c r="X125" s="10"/>
      <c r="Y125" s="10"/>
      <c r="Z125" s="10"/>
      <c r="AA125" s="10"/>
      <c r="AB125" s="10"/>
      <c r="AC125" s="10"/>
      <c r="AD125" s="10"/>
    </row>
    <row r="126" spans="1:30" ht="19.95" customHeight="1" x14ac:dyDescent="0.35">
      <c r="A126" s="66"/>
      <c r="B126" s="7"/>
      <c r="C126" s="8"/>
      <c r="D126" s="90"/>
      <c r="E126" s="104"/>
      <c r="F126" s="11"/>
      <c r="G126" s="48"/>
      <c r="H126" s="26"/>
      <c r="I126" s="26"/>
      <c r="J126" s="26"/>
      <c r="K126" s="8"/>
      <c r="L126" s="8"/>
      <c r="M126" s="66"/>
      <c r="N126" s="66"/>
      <c r="O126" s="10"/>
      <c r="P126" s="10"/>
      <c r="Q126" s="10"/>
      <c r="R126" s="10"/>
      <c r="S126" s="10"/>
      <c r="T126" s="10"/>
      <c r="U126" s="10"/>
      <c r="V126" s="10"/>
      <c r="W126" s="10"/>
      <c r="X126" s="10"/>
      <c r="Y126" s="10"/>
      <c r="Z126" s="10"/>
      <c r="AA126" s="10"/>
      <c r="AB126" s="10"/>
      <c r="AC126" s="10"/>
      <c r="AD126" s="10"/>
    </row>
    <row r="127" spans="1:30" ht="19.95" customHeight="1" x14ac:dyDescent="0.35">
      <c r="A127" s="66"/>
      <c r="B127" s="68" t="s">
        <v>374</v>
      </c>
      <c r="C127" s="8"/>
      <c r="D127" s="6"/>
      <c r="E127" s="6"/>
      <c r="F127" s="61"/>
      <c r="G127" s="61"/>
      <c r="H127" s="20"/>
      <c r="I127" s="20"/>
      <c r="J127" s="20"/>
      <c r="K127" s="8"/>
      <c r="L127" s="8"/>
      <c r="M127" s="66"/>
      <c r="N127" s="66"/>
      <c r="O127" s="10"/>
      <c r="P127" s="10"/>
      <c r="Q127" s="10"/>
      <c r="R127" s="10"/>
      <c r="S127" s="10"/>
      <c r="T127" s="10"/>
      <c r="U127" s="10"/>
      <c r="V127" s="10"/>
      <c r="W127" s="10"/>
      <c r="X127" s="10"/>
      <c r="Y127" s="10"/>
      <c r="Z127" s="10"/>
      <c r="AA127" s="10"/>
      <c r="AB127" s="10"/>
      <c r="AC127" s="10"/>
      <c r="AD127" s="10"/>
    </row>
    <row r="128" spans="1:30" ht="19.95" customHeight="1" x14ac:dyDescent="0.3">
      <c r="A128" s="66"/>
      <c r="B128" s="7"/>
      <c r="C128" s="8"/>
      <c r="D128" s="478"/>
      <c r="E128" s="478"/>
      <c r="F128" s="91"/>
      <c r="G128" s="92"/>
      <c r="H128" s="20"/>
      <c r="I128" s="91"/>
      <c r="J128" s="20"/>
      <c r="K128" s="8"/>
      <c r="L128" s="8"/>
      <c r="M128" s="66"/>
      <c r="N128" s="66"/>
      <c r="O128" s="10"/>
      <c r="P128" s="10"/>
      <c r="Q128" s="10"/>
      <c r="R128" s="10"/>
      <c r="S128" s="10"/>
      <c r="T128" s="10"/>
      <c r="U128" s="10"/>
      <c r="V128" s="10"/>
      <c r="W128" s="10"/>
      <c r="X128" s="10"/>
      <c r="Y128" s="10"/>
      <c r="Z128" s="10"/>
      <c r="AA128" s="10"/>
      <c r="AB128" s="10"/>
      <c r="AC128" s="10"/>
      <c r="AD128" s="10"/>
    </row>
    <row r="129" spans="1:29" ht="19.95" customHeight="1" x14ac:dyDescent="0.3">
      <c r="A129" s="66"/>
      <c r="B129" s="7"/>
      <c r="C129" s="8"/>
      <c r="D129" s="478"/>
      <c r="E129" s="478"/>
      <c r="F129" s="91"/>
      <c r="G129" s="92"/>
      <c r="H129" s="20"/>
      <c r="I129" s="111" t="s">
        <v>253</v>
      </c>
      <c r="J129" s="20"/>
      <c r="K129" s="8"/>
      <c r="L129" s="8"/>
      <c r="M129" s="66"/>
      <c r="N129" s="66"/>
      <c r="O129" s="10"/>
      <c r="P129" s="10"/>
      <c r="Q129" s="10"/>
      <c r="R129" s="10"/>
      <c r="S129" s="10"/>
      <c r="T129" s="10"/>
      <c r="U129" s="10"/>
      <c r="V129" s="10"/>
      <c r="W129" s="10"/>
      <c r="X129" s="10"/>
      <c r="Y129" s="10"/>
      <c r="Z129" s="10"/>
      <c r="AA129" s="10"/>
      <c r="AB129" s="10"/>
      <c r="AC129" s="10"/>
    </row>
    <row r="130" spans="1:29" ht="19.95" customHeight="1" x14ac:dyDescent="0.3">
      <c r="A130" s="66"/>
      <c r="B130" s="7"/>
      <c r="C130" s="8"/>
      <c r="D130" s="478"/>
      <c r="E130" s="478"/>
      <c r="F130" s="91"/>
      <c r="G130" s="92"/>
      <c r="H130" s="20"/>
      <c r="I130" s="91"/>
      <c r="J130" s="20"/>
      <c r="K130" s="8"/>
      <c r="L130" s="8"/>
      <c r="M130" s="66"/>
      <c r="N130" s="66"/>
      <c r="O130" s="10"/>
      <c r="P130" s="10"/>
      <c r="Q130" s="10"/>
      <c r="R130" s="10"/>
      <c r="S130" s="10"/>
      <c r="T130" s="10"/>
      <c r="U130" s="10"/>
      <c r="V130" s="10"/>
      <c r="W130" s="10"/>
      <c r="X130" s="10"/>
      <c r="Y130" s="10"/>
      <c r="Z130" s="10"/>
      <c r="AA130" s="10"/>
      <c r="AB130" s="10"/>
      <c r="AC130" s="10"/>
    </row>
    <row r="131" spans="1:29" ht="19.95" customHeight="1" x14ac:dyDescent="0.3">
      <c r="A131" s="10"/>
      <c r="B131" s="20" t="s">
        <v>224</v>
      </c>
      <c r="C131" s="20" t="s">
        <v>105</v>
      </c>
      <c r="D131" s="409" t="s">
        <v>229</v>
      </c>
      <c r="E131" s="409"/>
      <c r="F131" s="409"/>
      <c r="G131" s="409"/>
      <c r="H131" s="409"/>
      <c r="I131" s="409"/>
      <c r="J131" s="409"/>
      <c r="K131" s="409"/>
      <c r="L131" s="25"/>
      <c r="M131" s="10"/>
      <c r="N131" s="10"/>
      <c r="O131" s="10"/>
      <c r="P131" s="10"/>
      <c r="Q131" s="10"/>
      <c r="R131" s="10"/>
      <c r="S131" s="10"/>
      <c r="T131" s="10"/>
      <c r="U131" s="10"/>
      <c r="V131" s="10"/>
      <c r="W131" s="10"/>
      <c r="X131" s="10"/>
      <c r="Y131" s="10"/>
      <c r="Z131" s="10"/>
      <c r="AA131" s="10"/>
      <c r="AB131" s="10"/>
      <c r="AC131" s="10"/>
    </row>
    <row r="132" spans="1:29" ht="19.95" customHeight="1" x14ac:dyDescent="0.3">
      <c r="A132" s="10"/>
      <c r="B132" s="112" t="s">
        <v>226</v>
      </c>
      <c r="C132" s="20" t="s">
        <v>105</v>
      </c>
      <c r="D132" s="409" t="s">
        <v>230</v>
      </c>
      <c r="E132" s="409"/>
      <c r="F132" s="409"/>
      <c r="G132" s="409"/>
      <c r="H132" s="409"/>
      <c r="I132" s="409"/>
      <c r="J132" s="409"/>
      <c r="K132" s="409"/>
      <c r="L132" s="25"/>
      <c r="M132" s="10"/>
      <c r="N132" s="10"/>
      <c r="O132" s="10"/>
      <c r="P132" s="10"/>
      <c r="Q132" s="10"/>
      <c r="R132" s="10"/>
      <c r="S132" s="10"/>
      <c r="T132" s="10"/>
      <c r="U132" s="10"/>
      <c r="V132" s="10"/>
      <c r="W132" s="10"/>
      <c r="X132" s="10"/>
      <c r="Y132" s="10"/>
      <c r="Z132" s="10"/>
      <c r="AA132" s="10"/>
      <c r="AB132" s="10"/>
      <c r="AC132" s="10"/>
    </row>
    <row r="133" spans="1:29" ht="19.95" customHeight="1" x14ac:dyDescent="0.3">
      <c r="A133" s="10"/>
      <c r="B133" s="112" t="s">
        <v>225</v>
      </c>
      <c r="C133" s="105"/>
      <c r="D133" s="409" t="s">
        <v>231</v>
      </c>
      <c r="E133" s="409"/>
      <c r="F133" s="409"/>
      <c r="G133" s="409"/>
      <c r="H133" s="409"/>
      <c r="I133" s="409"/>
      <c r="J133" s="409"/>
      <c r="K133" s="409"/>
      <c r="L133" s="24"/>
      <c r="M133" s="10"/>
      <c r="N133" s="10"/>
      <c r="O133" s="10"/>
      <c r="P133" s="10"/>
      <c r="Q133" s="10"/>
      <c r="R133" s="10"/>
      <c r="S133" s="10"/>
      <c r="T133" s="10"/>
      <c r="U133" s="10"/>
      <c r="V133" s="10"/>
      <c r="W133" s="10"/>
      <c r="X133" s="10"/>
      <c r="Y133" s="10"/>
      <c r="Z133" s="10"/>
      <c r="AA133" s="10"/>
      <c r="AB133" s="10"/>
      <c r="AC133" s="10"/>
    </row>
    <row r="134" spans="1:29" ht="19.95" customHeight="1" x14ac:dyDescent="0.3">
      <c r="A134" s="10"/>
      <c r="B134" s="20" t="s">
        <v>197</v>
      </c>
      <c r="C134" s="20" t="s">
        <v>105</v>
      </c>
      <c r="D134" s="409" t="s">
        <v>204</v>
      </c>
      <c r="E134" s="409"/>
      <c r="F134" s="409"/>
      <c r="G134" s="409"/>
      <c r="H134" s="409"/>
      <c r="I134" s="409"/>
      <c r="J134" s="409"/>
      <c r="K134" s="409"/>
      <c r="L134" s="8"/>
      <c r="M134" s="10"/>
      <c r="N134" s="10"/>
      <c r="O134" s="10"/>
      <c r="P134" s="10"/>
      <c r="Q134" s="10"/>
      <c r="R134" s="10"/>
      <c r="S134" s="10"/>
      <c r="T134" s="10"/>
      <c r="U134" s="10"/>
      <c r="V134" s="10"/>
      <c r="W134" s="10"/>
      <c r="X134" s="10"/>
      <c r="Y134" s="10"/>
      <c r="Z134" s="10"/>
      <c r="AA134" s="10"/>
      <c r="AB134" s="10"/>
      <c r="AC134" s="10"/>
    </row>
    <row r="135" spans="1:29" ht="19.95" customHeight="1" x14ac:dyDescent="0.3">
      <c r="A135" s="10"/>
      <c r="B135" s="20" t="s">
        <v>221</v>
      </c>
      <c r="C135" s="20" t="s">
        <v>105</v>
      </c>
      <c r="D135" s="26" t="s">
        <v>128</v>
      </c>
      <c r="E135" s="24"/>
      <c r="F135" s="24"/>
      <c r="G135" s="24"/>
      <c r="H135" s="24"/>
      <c r="I135" s="24"/>
      <c r="J135" s="24"/>
      <c r="K135" s="24"/>
      <c r="L135" s="8"/>
      <c r="M135" s="10"/>
      <c r="N135" s="10"/>
      <c r="O135" s="10"/>
      <c r="P135" s="10"/>
      <c r="Q135" s="10"/>
      <c r="R135" s="10"/>
      <c r="S135" s="10"/>
      <c r="T135" s="10"/>
      <c r="U135" s="10"/>
      <c r="V135" s="10"/>
      <c r="W135" s="10"/>
      <c r="X135" s="10"/>
      <c r="Y135" s="10"/>
      <c r="Z135" s="10"/>
      <c r="AA135" s="10"/>
      <c r="AB135" s="10"/>
      <c r="AC135" s="10"/>
    </row>
    <row r="136" spans="1:29" ht="19.95" customHeight="1" x14ac:dyDescent="0.3">
      <c r="A136" s="10"/>
      <c r="B136" s="113" t="s">
        <v>198</v>
      </c>
      <c r="C136" s="20" t="s">
        <v>105</v>
      </c>
      <c r="D136" s="57" t="s">
        <v>203</v>
      </c>
      <c r="E136" s="57"/>
      <c r="F136" s="91"/>
      <c r="G136" s="91"/>
      <c r="H136" s="114"/>
      <c r="I136" s="114"/>
      <c r="J136" s="56"/>
      <c r="K136" s="56"/>
      <c r="L136" s="8"/>
      <c r="M136" s="10"/>
      <c r="N136" s="10"/>
      <c r="O136" s="10"/>
      <c r="P136" s="10"/>
      <c r="Q136" s="10"/>
      <c r="R136" s="10"/>
      <c r="S136" s="10"/>
      <c r="T136" s="10"/>
      <c r="U136" s="10"/>
      <c r="V136" s="10"/>
      <c r="W136" s="10"/>
      <c r="X136" s="10"/>
      <c r="Y136" s="10"/>
      <c r="Z136" s="10"/>
      <c r="AA136" s="10"/>
      <c r="AB136" s="10"/>
      <c r="AC136" s="10"/>
    </row>
    <row r="137" spans="1:29" ht="19.95" customHeight="1" x14ac:dyDescent="0.3">
      <c r="A137" s="10"/>
      <c r="B137" s="20" t="s">
        <v>199</v>
      </c>
      <c r="C137" s="20" t="s">
        <v>105</v>
      </c>
      <c r="D137" s="8" t="s">
        <v>362</v>
      </c>
      <c r="E137" s="8"/>
      <c r="F137" s="8"/>
      <c r="G137" s="8"/>
      <c r="H137" s="8"/>
      <c r="I137" s="8"/>
      <c r="J137" s="8"/>
      <c r="K137" s="8"/>
      <c r="L137" s="8"/>
      <c r="M137" s="10"/>
      <c r="N137" s="10"/>
      <c r="O137" s="10"/>
      <c r="P137" s="10"/>
      <c r="Q137" s="10"/>
      <c r="R137" s="10"/>
      <c r="S137" s="10"/>
      <c r="T137" s="10"/>
      <c r="U137" s="10"/>
      <c r="V137" s="10"/>
      <c r="W137" s="10"/>
      <c r="X137" s="10"/>
      <c r="Y137" s="10"/>
      <c r="Z137" s="10"/>
      <c r="AA137" s="10"/>
      <c r="AB137" s="10"/>
      <c r="AC137" s="10"/>
    </row>
    <row r="138" spans="1:29" ht="19.95" customHeight="1" x14ac:dyDescent="0.3">
      <c r="A138" s="10"/>
      <c r="B138" s="20" t="s">
        <v>200</v>
      </c>
      <c r="C138" s="20" t="s">
        <v>105</v>
      </c>
      <c r="D138" s="339" t="s">
        <v>201</v>
      </c>
      <c r="E138" s="339"/>
      <c r="F138" s="339"/>
      <c r="G138" s="339"/>
      <c r="H138" s="339"/>
      <c r="I138" s="339"/>
      <c r="J138" s="8"/>
      <c r="K138" s="8"/>
      <c r="L138" s="66"/>
      <c r="M138" s="10"/>
      <c r="N138" s="10"/>
      <c r="O138" s="10"/>
      <c r="P138" s="10"/>
      <c r="Q138" s="10"/>
      <c r="R138" s="10"/>
      <c r="S138" s="10"/>
      <c r="T138" s="10"/>
      <c r="U138" s="10"/>
      <c r="V138" s="10"/>
      <c r="W138" s="10"/>
      <c r="X138" s="10"/>
      <c r="Y138" s="10"/>
      <c r="Z138" s="10"/>
      <c r="AA138" s="10"/>
      <c r="AB138" s="10"/>
      <c r="AC138" s="10"/>
    </row>
    <row r="139" spans="1:29" ht="19.95" customHeight="1" x14ac:dyDescent="0.3">
      <c r="A139" s="10"/>
      <c r="B139" s="20" t="s">
        <v>206</v>
      </c>
      <c r="C139" s="20" t="s">
        <v>105</v>
      </c>
      <c r="D139" s="6" t="s">
        <v>209</v>
      </c>
      <c r="E139" s="26"/>
      <c r="F139" s="26"/>
      <c r="G139" s="26"/>
      <c r="H139" s="26"/>
      <c r="I139" s="26"/>
      <c r="J139" s="8"/>
      <c r="K139" s="8"/>
      <c r="L139" s="66"/>
      <c r="M139" s="10"/>
      <c r="N139" s="10"/>
      <c r="O139" s="10"/>
      <c r="P139" s="10"/>
      <c r="Q139" s="10"/>
      <c r="R139" s="10"/>
      <c r="S139" s="10"/>
      <c r="T139" s="10"/>
      <c r="U139" s="10"/>
      <c r="V139" s="10"/>
      <c r="W139" s="10"/>
      <c r="X139" s="10"/>
      <c r="Y139" s="10"/>
      <c r="Z139" s="10"/>
      <c r="AA139" s="10"/>
      <c r="AB139" s="10"/>
      <c r="AC139" s="10"/>
    </row>
    <row r="140" spans="1:29" ht="19.95" customHeight="1" x14ac:dyDescent="0.3">
      <c r="A140" s="10"/>
      <c r="B140" s="112" t="s">
        <v>190</v>
      </c>
      <c r="C140" s="20" t="s">
        <v>105</v>
      </c>
      <c r="D140" s="57" t="s">
        <v>365</v>
      </c>
      <c r="E140" s="57"/>
      <c r="F140" s="57"/>
      <c r="G140" s="57"/>
      <c r="H140" s="57"/>
      <c r="I140" s="57"/>
      <c r="J140" s="57"/>
      <c r="K140" s="8"/>
      <c r="L140" s="66"/>
      <c r="M140" s="10"/>
      <c r="N140" s="10"/>
      <c r="O140" s="10"/>
      <c r="P140" s="10"/>
      <c r="Q140" s="10"/>
      <c r="R140" s="10"/>
      <c r="S140" s="10"/>
      <c r="T140" s="10"/>
      <c r="U140" s="10"/>
      <c r="V140" s="10"/>
      <c r="W140" s="10"/>
      <c r="X140" s="10"/>
      <c r="Y140" s="10"/>
      <c r="Z140" s="10"/>
      <c r="AA140" s="10"/>
      <c r="AB140" s="10"/>
      <c r="AC140" s="10"/>
    </row>
    <row r="141" spans="1:29" ht="19.95" customHeight="1" x14ac:dyDescent="0.35">
      <c r="A141" s="10"/>
      <c r="B141" s="20" t="s">
        <v>207</v>
      </c>
      <c r="C141" s="20" t="s">
        <v>105</v>
      </c>
      <c r="D141" s="8" t="s">
        <v>210</v>
      </c>
      <c r="E141" s="76"/>
      <c r="F141" s="76"/>
      <c r="G141" s="76"/>
      <c r="H141" s="76"/>
      <c r="I141" s="76"/>
      <c r="J141" s="76"/>
      <c r="K141" s="76"/>
      <c r="L141" s="66"/>
      <c r="M141" s="13"/>
      <c r="N141" s="10"/>
      <c r="O141" s="10"/>
      <c r="P141" s="10"/>
      <c r="Q141" s="10"/>
      <c r="R141" s="10"/>
      <c r="S141" s="10"/>
      <c r="T141" s="10"/>
      <c r="U141" s="10"/>
      <c r="V141" s="10"/>
      <c r="W141" s="10"/>
      <c r="X141" s="10"/>
      <c r="Y141" s="10"/>
      <c r="Z141" s="10"/>
      <c r="AA141" s="10"/>
      <c r="AB141" s="10"/>
      <c r="AC141" s="10"/>
    </row>
    <row r="142" spans="1:29" ht="19.95" customHeight="1" x14ac:dyDescent="0.35">
      <c r="A142" s="10"/>
      <c r="B142" s="113" t="s">
        <v>208</v>
      </c>
      <c r="C142" s="20" t="s">
        <v>105</v>
      </c>
      <c r="D142" s="6" t="s">
        <v>211</v>
      </c>
      <c r="E142" s="76"/>
      <c r="F142" s="76"/>
      <c r="G142" s="76"/>
      <c r="H142" s="76"/>
      <c r="I142" s="76"/>
      <c r="J142" s="76"/>
      <c r="K142" s="76"/>
      <c r="L142" s="66"/>
      <c r="M142" s="13"/>
      <c r="N142" s="10"/>
      <c r="O142" s="10"/>
      <c r="P142" s="10"/>
      <c r="Q142" s="10"/>
      <c r="R142" s="10"/>
      <c r="S142" s="10"/>
      <c r="T142" s="10"/>
      <c r="U142" s="10"/>
      <c r="V142" s="10"/>
      <c r="W142" s="10"/>
      <c r="X142" s="10"/>
      <c r="Y142" s="10"/>
      <c r="Z142" s="10"/>
      <c r="AA142" s="10"/>
      <c r="AB142" s="10"/>
      <c r="AC142" s="10"/>
    </row>
    <row r="143" spans="1:29" ht="19.95" customHeight="1" x14ac:dyDescent="0.35">
      <c r="A143" s="10"/>
      <c r="B143" s="20" t="s">
        <v>212</v>
      </c>
      <c r="C143" s="20" t="s">
        <v>105</v>
      </c>
      <c r="D143" s="76" t="s">
        <v>213</v>
      </c>
      <c r="E143" s="76"/>
      <c r="F143" s="76"/>
      <c r="G143" s="76"/>
      <c r="H143" s="76"/>
      <c r="I143" s="76"/>
      <c r="J143" s="76"/>
      <c r="K143" s="76"/>
      <c r="L143" s="66"/>
      <c r="M143" s="13"/>
      <c r="N143" s="10"/>
      <c r="O143" s="10"/>
      <c r="P143" s="10"/>
      <c r="Q143" s="10"/>
      <c r="R143" s="10"/>
      <c r="S143" s="10"/>
      <c r="T143" s="10"/>
      <c r="U143" s="10"/>
      <c r="V143" s="10"/>
      <c r="W143" s="10"/>
      <c r="X143" s="10"/>
      <c r="Y143" s="10"/>
      <c r="Z143" s="10"/>
      <c r="AA143" s="10"/>
      <c r="AB143" s="10"/>
      <c r="AC143" s="10"/>
    </row>
    <row r="144" spans="1:29" ht="19.95" customHeight="1" x14ac:dyDescent="0.35">
      <c r="A144" s="10"/>
      <c r="B144" s="115" t="s">
        <v>214</v>
      </c>
      <c r="C144" s="20" t="s">
        <v>105</v>
      </c>
      <c r="D144" s="76" t="s">
        <v>215</v>
      </c>
      <c r="E144" s="76"/>
      <c r="F144" s="76"/>
      <c r="G144" s="76"/>
      <c r="H144" s="76"/>
      <c r="I144" s="76"/>
      <c r="J144" s="76"/>
      <c r="K144" s="76"/>
      <c r="L144" s="66"/>
      <c r="M144" s="13"/>
      <c r="N144" s="10"/>
      <c r="O144" s="10"/>
      <c r="P144" s="10"/>
      <c r="Q144" s="10"/>
      <c r="R144" s="10"/>
      <c r="S144" s="10"/>
      <c r="T144" s="10"/>
      <c r="U144" s="10"/>
      <c r="V144" s="10"/>
      <c r="W144" s="10"/>
      <c r="X144" s="10"/>
      <c r="Y144" s="10"/>
      <c r="Z144" s="10"/>
      <c r="AA144" s="10"/>
      <c r="AB144" s="10"/>
      <c r="AC144" s="10"/>
    </row>
    <row r="145" spans="1:34" ht="19.95" customHeight="1" x14ac:dyDescent="0.35">
      <c r="A145" s="10"/>
      <c r="B145" s="116" t="s">
        <v>254</v>
      </c>
      <c r="C145" s="20" t="s">
        <v>105</v>
      </c>
      <c r="D145" s="76" t="s">
        <v>217</v>
      </c>
      <c r="E145" s="76"/>
      <c r="F145" s="76"/>
      <c r="G145" s="76"/>
      <c r="H145" s="76"/>
      <c r="I145" s="76"/>
      <c r="J145" s="76"/>
      <c r="K145" s="76"/>
      <c r="L145" s="66"/>
      <c r="M145" s="13"/>
      <c r="N145" s="10"/>
      <c r="O145" s="10"/>
      <c r="P145" s="10"/>
      <c r="Q145" s="10"/>
      <c r="R145" s="10"/>
      <c r="S145" s="10"/>
      <c r="T145" s="10"/>
      <c r="U145" s="10"/>
      <c r="V145" s="10"/>
      <c r="W145" s="10"/>
      <c r="X145" s="10"/>
      <c r="Y145" s="10"/>
      <c r="Z145" s="10"/>
      <c r="AA145" s="10"/>
      <c r="AB145" s="10"/>
      <c r="AC145" s="10"/>
    </row>
    <row r="146" spans="1:34" ht="19.95" customHeight="1" x14ac:dyDescent="0.35">
      <c r="A146" s="10"/>
      <c r="B146" s="66"/>
      <c r="C146" s="66"/>
      <c r="D146" s="66"/>
      <c r="E146" s="66"/>
      <c r="F146" s="66"/>
      <c r="G146" s="66"/>
      <c r="H146" s="66"/>
      <c r="I146" s="66"/>
      <c r="J146" s="66"/>
      <c r="K146" s="66"/>
      <c r="L146" s="66"/>
      <c r="M146" s="13"/>
      <c r="N146" s="10"/>
      <c r="O146" s="10"/>
      <c r="P146" s="10"/>
      <c r="Q146" s="10"/>
      <c r="R146" s="10"/>
      <c r="S146" s="10"/>
      <c r="T146" s="10"/>
      <c r="U146" s="10"/>
      <c r="V146" s="10"/>
      <c r="W146" s="10"/>
      <c r="X146" s="10"/>
      <c r="Y146" s="10"/>
      <c r="Z146" s="10"/>
      <c r="AA146" s="10"/>
      <c r="AB146" s="10"/>
      <c r="AC146" s="10"/>
    </row>
    <row r="147" spans="1:34" ht="19.95" customHeight="1" x14ac:dyDescent="0.3">
      <c r="A147" s="10"/>
      <c r="B147" s="475" t="s">
        <v>306</v>
      </c>
      <c r="C147" s="475"/>
      <c r="D147" s="475"/>
      <c r="E147" s="102" t="s">
        <v>358</v>
      </c>
      <c r="F147" s="23" t="s">
        <v>221</v>
      </c>
      <c r="G147" s="23" t="s">
        <v>212</v>
      </c>
      <c r="H147" s="23" t="s">
        <v>207</v>
      </c>
      <c r="I147" s="23" t="s">
        <v>214</v>
      </c>
      <c r="J147" s="23" t="s">
        <v>354</v>
      </c>
      <c r="K147" s="40" t="s">
        <v>216</v>
      </c>
      <c r="L147" s="117" t="s">
        <v>208</v>
      </c>
      <c r="M147" s="23" t="s">
        <v>206</v>
      </c>
      <c r="N147" s="10"/>
      <c r="O147" s="10"/>
      <c r="P147" s="10"/>
      <c r="Q147" s="10"/>
      <c r="R147" s="10"/>
      <c r="S147" s="10"/>
      <c r="T147" s="10"/>
      <c r="U147" s="10"/>
      <c r="V147" s="10"/>
      <c r="W147" s="10"/>
      <c r="X147" s="10"/>
      <c r="Y147" s="10"/>
      <c r="Z147" s="10"/>
      <c r="AA147" s="10"/>
      <c r="AB147" s="10"/>
      <c r="AC147" s="10"/>
    </row>
    <row r="148" spans="1:34" ht="16.2" x14ac:dyDescent="0.3">
      <c r="A148" s="10"/>
      <c r="B148" s="407" t="s">
        <v>26</v>
      </c>
      <c r="C148" s="407"/>
      <c r="D148" s="407"/>
      <c r="E148" s="121"/>
      <c r="F148" s="142"/>
      <c r="G148" s="142"/>
      <c r="H148" s="143"/>
      <c r="I148" s="143"/>
      <c r="J148" s="181"/>
      <c r="K148" s="122" t="str">
        <f>I76</f>
        <v/>
      </c>
      <c r="L148" s="39">
        <v>1.1E-5</v>
      </c>
      <c r="M148" s="129">
        <f>(G148*SIN(RADIANS(I148)))+(F148*COS(RADIANS(I148)))</f>
        <v>0</v>
      </c>
      <c r="N148" s="10"/>
      <c r="O148" s="10"/>
      <c r="P148" s="10"/>
      <c r="Q148" s="10"/>
      <c r="R148" s="10"/>
      <c r="S148" s="10"/>
      <c r="T148" s="10"/>
      <c r="U148" s="10"/>
      <c r="V148" s="10"/>
      <c r="W148" s="10"/>
      <c r="X148" s="10"/>
      <c r="Y148" s="10"/>
      <c r="Z148" s="10"/>
      <c r="AA148" s="10"/>
      <c r="AB148" s="10"/>
      <c r="AC148" s="10"/>
    </row>
    <row r="149" spans="1:34" s="6" customFormat="1" ht="19.95" customHeight="1" x14ac:dyDescent="0.3">
      <c r="A149" s="10"/>
      <c r="B149" s="407" t="s">
        <v>27</v>
      </c>
      <c r="C149" s="407"/>
      <c r="D149" s="407"/>
      <c r="E149" s="121"/>
      <c r="F149" s="142"/>
      <c r="G149" s="142"/>
      <c r="H149" s="143"/>
      <c r="I149" s="143"/>
      <c r="J149" s="181"/>
      <c r="K149" s="122" t="str">
        <f>I77</f>
        <v/>
      </c>
      <c r="L149" s="39">
        <v>1.1E-5</v>
      </c>
      <c r="M149" s="129">
        <f t="shared" ref="M149:M150" si="3">(G149*SIN(RADIANS(I149)))+(F149*COS(RADIANS(I149)))</f>
        <v>0</v>
      </c>
      <c r="N149" s="10"/>
      <c r="O149" s="8"/>
      <c r="P149" s="8"/>
      <c r="Q149" s="8"/>
      <c r="R149" s="8"/>
      <c r="S149" s="8"/>
      <c r="T149" s="8"/>
      <c r="U149" s="8"/>
      <c r="V149" s="8"/>
      <c r="W149" s="8"/>
      <c r="X149" s="8"/>
      <c r="Y149" s="8"/>
      <c r="Z149" s="8"/>
      <c r="AA149" s="8"/>
      <c r="AB149" s="8"/>
      <c r="AC149" s="8"/>
      <c r="AD149" s="8"/>
      <c r="AE149" s="8"/>
      <c r="AF149" s="8"/>
      <c r="AG149" s="8"/>
      <c r="AH149" s="8"/>
    </row>
    <row r="150" spans="1:34" s="6" customFormat="1" ht="19.95" customHeight="1" x14ac:dyDescent="0.3">
      <c r="A150" s="10"/>
      <c r="B150" s="476" t="s">
        <v>28</v>
      </c>
      <c r="C150" s="476"/>
      <c r="D150" s="476"/>
      <c r="E150" s="121"/>
      <c r="F150" s="142"/>
      <c r="G150" s="142"/>
      <c r="H150" s="143"/>
      <c r="I150" s="143"/>
      <c r="J150" s="181"/>
      <c r="K150" s="122" t="str">
        <f>I78</f>
        <v/>
      </c>
      <c r="L150" s="39">
        <v>1.1E-5</v>
      </c>
      <c r="M150" s="129">
        <f t="shared" si="3"/>
        <v>0</v>
      </c>
      <c r="N150" s="10"/>
      <c r="O150" s="8"/>
      <c r="P150" s="8"/>
      <c r="Q150" s="8"/>
      <c r="R150" s="8"/>
      <c r="S150" s="8"/>
      <c r="T150" s="8"/>
      <c r="U150" s="8"/>
      <c r="V150" s="8"/>
      <c r="W150" s="8"/>
      <c r="X150" s="8"/>
      <c r="Y150" s="8"/>
      <c r="Z150" s="8"/>
      <c r="AA150" s="8"/>
      <c r="AB150" s="8"/>
      <c r="AC150" s="8"/>
      <c r="AD150" s="8"/>
      <c r="AE150" s="8"/>
      <c r="AF150" s="8"/>
      <c r="AG150" s="8"/>
      <c r="AH150" s="8"/>
    </row>
    <row r="151" spans="1:34" s="8" customFormat="1" ht="19.95" customHeight="1" x14ac:dyDescent="0.3">
      <c r="A151" s="10"/>
      <c r="B151" s="153"/>
      <c r="C151" s="153"/>
      <c r="D151" s="153"/>
      <c r="E151" s="10"/>
      <c r="F151" s="25"/>
      <c r="G151" s="25"/>
      <c r="H151" s="25"/>
      <c r="I151" s="25"/>
      <c r="J151" s="25"/>
      <c r="K151" s="25"/>
      <c r="L151" s="25"/>
      <c r="M151" s="25"/>
      <c r="N151" s="10"/>
    </row>
    <row r="152" spans="1:34" s="8" customFormat="1" ht="19.95" customHeight="1" x14ac:dyDescent="0.3">
      <c r="A152" s="10"/>
      <c r="B152" s="153"/>
      <c r="C152" s="153"/>
      <c r="D152" s="153"/>
      <c r="E152" s="10"/>
      <c r="F152" s="25"/>
      <c r="G152" s="25"/>
      <c r="H152" s="25"/>
      <c r="I152" s="25"/>
      <c r="J152" s="25"/>
      <c r="K152" s="25"/>
      <c r="L152" s="25"/>
      <c r="M152" s="25"/>
      <c r="N152" s="10"/>
    </row>
    <row r="153" spans="1:34" s="6" customFormat="1" ht="19.95" customHeight="1" x14ac:dyDescent="0.3">
      <c r="A153" s="10"/>
      <c r="B153" s="475" t="s">
        <v>306</v>
      </c>
      <c r="C153" s="475"/>
      <c r="D153" s="475"/>
      <c r="E153" s="23" t="s">
        <v>200</v>
      </c>
      <c r="F153" s="102" t="s">
        <v>381</v>
      </c>
      <c r="G153" s="102" t="s">
        <v>226</v>
      </c>
      <c r="H153" s="23" t="s">
        <v>382</v>
      </c>
      <c r="I153" s="23" t="s">
        <v>260</v>
      </c>
      <c r="J153" s="23" t="s">
        <v>198</v>
      </c>
      <c r="K153" s="103" t="s">
        <v>261</v>
      </c>
      <c r="L153" s="25"/>
      <c r="M153" s="25"/>
      <c r="N153" s="10"/>
      <c r="O153" s="8"/>
      <c r="P153" s="8"/>
      <c r="Q153" s="8"/>
      <c r="R153" s="8"/>
      <c r="S153" s="8"/>
      <c r="T153" s="8"/>
      <c r="U153" s="8"/>
      <c r="V153" s="8"/>
      <c r="W153" s="8"/>
      <c r="X153" s="8"/>
      <c r="Y153" s="8"/>
      <c r="Z153" s="8"/>
      <c r="AA153" s="8"/>
      <c r="AB153" s="8"/>
      <c r="AC153" s="8"/>
      <c r="AD153" s="8"/>
      <c r="AE153" s="8"/>
      <c r="AF153" s="8"/>
      <c r="AG153" s="8"/>
      <c r="AH153" s="8"/>
    </row>
    <row r="154" spans="1:34" s="6" customFormat="1" ht="19.95" customHeight="1" x14ac:dyDescent="0.3">
      <c r="A154" s="10"/>
      <c r="B154" s="407" t="s">
        <v>26</v>
      </c>
      <c r="C154" s="407"/>
      <c r="D154" s="407"/>
      <c r="E154" s="184" t="str">
        <f>IF(COUNTBLANK(F148)=1,"",IF(K123=0,((J148*M148)/L148),(K148*M148)/L148))</f>
        <v/>
      </c>
      <c r="F154" s="130" t="str">
        <f>IFERROR(1+(16*2.71828^((-4*E148)/M148)),"")</f>
        <v/>
      </c>
      <c r="G154" s="127" t="str">
        <f>IFERROR(1.15+(7*2.71828^((-4*G148)/M148)),"")</f>
        <v/>
      </c>
      <c r="H154" s="127" t="str">
        <f>IFERROR(1+(5*2.71828^((-1.1*H148)/M148)),"")</f>
        <v/>
      </c>
      <c r="I154" s="122">
        <f>1+(1.5*((I148/90)^0.57))</f>
        <v>1</v>
      </c>
      <c r="J154" s="122">
        <v>1.94</v>
      </c>
      <c r="K154" s="128" t="str">
        <f>IFERROR(F154*G154*H154*I154*(0.094*J154*J148^2)*((1/LOG(E154))-0.1),"")</f>
        <v/>
      </c>
      <c r="L154" s="8"/>
      <c r="M154" s="8"/>
      <c r="N154" s="10"/>
      <c r="O154" s="8"/>
      <c r="P154" s="8"/>
      <c r="Q154" s="8"/>
      <c r="R154" s="356"/>
      <c r="S154" s="356"/>
      <c r="T154" s="356"/>
      <c r="U154" s="356"/>
      <c r="V154" s="356"/>
      <c r="W154" s="8"/>
      <c r="X154" s="8"/>
      <c r="Y154" s="8"/>
      <c r="Z154" s="8"/>
      <c r="AA154" s="8"/>
      <c r="AB154" s="8"/>
      <c r="AC154" s="8"/>
      <c r="AD154" s="8"/>
      <c r="AE154" s="8"/>
      <c r="AF154" s="8"/>
      <c r="AG154" s="8"/>
      <c r="AH154" s="8"/>
    </row>
    <row r="155" spans="1:34" s="6" customFormat="1" ht="19.95" customHeight="1" x14ac:dyDescent="0.3">
      <c r="A155" s="10"/>
      <c r="B155" s="407" t="s">
        <v>27</v>
      </c>
      <c r="C155" s="407"/>
      <c r="D155" s="407"/>
      <c r="E155" s="184" t="str">
        <f t="shared" ref="E155:E156" si="4">IF(COUNTBLANK(F149)=1,"",IF(K124=0,((J149*M149)/L149),(K149*M149)/L149))</f>
        <v/>
      </c>
      <c r="F155" s="130" t="str">
        <f t="shared" ref="F155:F156" si="5">IFERROR(1+(16*2.71828^((-4*E149)/M149)),"")</f>
        <v/>
      </c>
      <c r="G155" s="127" t="str">
        <f t="shared" ref="G155:G156" si="6">IFERROR(1.15+(7*2.71828^((-4*G149)/M149)),"")</f>
        <v/>
      </c>
      <c r="H155" s="127" t="str">
        <f t="shared" ref="H155:H156" si="7">IFERROR(1+(5*2.71828^((-1.1*H149)/M149)),"")</f>
        <v/>
      </c>
      <c r="I155" s="122">
        <f t="shared" ref="I155:I156" si="8">1+(1.5*((I149/90)^0.57))</f>
        <v>1</v>
      </c>
      <c r="J155" s="122">
        <v>1.94</v>
      </c>
      <c r="K155" s="128" t="str">
        <f t="shared" ref="K155:K156" si="9">IFERROR(F155*G155*H155*I155*(0.094*J155*J149^2)*((1/LOG(E155))-0.1),"")</f>
        <v/>
      </c>
      <c r="L155" s="8"/>
      <c r="M155" s="10"/>
      <c r="N155" s="10"/>
      <c r="O155" s="8"/>
      <c r="P155" s="8"/>
      <c r="Q155" s="8"/>
      <c r="R155" s="9"/>
      <c r="S155" s="9"/>
      <c r="T155" s="9"/>
      <c r="U155" s="9"/>
      <c r="V155" s="9"/>
      <c r="W155" s="8"/>
      <c r="X155" s="8"/>
      <c r="Y155" s="8"/>
      <c r="Z155" s="8"/>
      <c r="AA155" s="8"/>
      <c r="AB155" s="8"/>
      <c r="AC155" s="8"/>
      <c r="AD155" s="8"/>
      <c r="AE155" s="8"/>
      <c r="AF155" s="8"/>
      <c r="AG155" s="8"/>
      <c r="AH155" s="8"/>
    </row>
    <row r="156" spans="1:34" s="6" customFormat="1" ht="19.95" customHeight="1" x14ac:dyDescent="0.3">
      <c r="A156" s="10"/>
      <c r="B156" s="476" t="s">
        <v>28</v>
      </c>
      <c r="C156" s="476"/>
      <c r="D156" s="476"/>
      <c r="E156" s="184" t="str">
        <f t="shared" si="4"/>
        <v/>
      </c>
      <c r="F156" s="130" t="str">
        <f t="shared" si="5"/>
        <v/>
      </c>
      <c r="G156" s="127" t="str">
        <f t="shared" si="6"/>
        <v/>
      </c>
      <c r="H156" s="127" t="str">
        <f t="shared" si="7"/>
        <v/>
      </c>
      <c r="I156" s="122">
        <f t="shared" si="8"/>
        <v>1</v>
      </c>
      <c r="J156" s="122">
        <v>1.94</v>
      </c>
      <c r="K156" s="128" t="str">
        <f t="shared" si="9"/>
        <v/>
      </c>
      <c r="L156" s="10"/>
      <c r="M156" s="10"/>
      <c r="N156" s="10"/>
      <c r="O156" s="8"/>
      <c r="P156" s="8"/>
      <c r="Q156" s="8"/>
      <c r="R156" s="480"/>
      <c r="S156" s="480"/>
      <c r="T156" s="480"/>
      <c r="U156" s="480"/>
      <c r="V156" s="480"/>
      <c r="W156" s="8"/>
      <c r="X156" s="8"/>
      <c r="Y156" s="8"/>
      <c r="Z156" s="8"/>
      <c r="AA156" s="8"/>
      <c r="AB156" s="8"/>
      <c r="AC156" s="8"/>
      <c r="AD156" s="8"/>
      <c r="AE156" s="8"/>
      <c r="AF156" s="8"/>
      <c r="AG156" s="8"/>
      <c r="AH156" s="8"/>
    </row>
    <row r="157" spans="1:34" s="8" customFormat="1" ht="19.95" customHeight="1" x14ac:dyDescent="0.3">
      <c r="A157" s="10"/>
      <c r="B157" s="153"/>
      <c r="C157" s="153"/>
      <c r="D157" s="153"/>
      <c r="E157" s="10"/>
      <c r="F157" s="10"/>
      <c r="G157" s="10"/>
      <c r="H157" s="10"/>
      <c r="I157" s="10"/>
      <c r="J157" s="10"/>
      <c r="K157" s="10"/>
      <c r="L157" s="10"/>
      <c r="M157" s="10"/>
      <c r="N157" s="10"/>
      <c r="R157" s="49"/>
      <c r="S157" s="49"/>
      <c r="T157" s="49"/>
      <c r="U157" s="49"/>
      <c r="V157" s="49"/>
    </row>
    <row r="158" spans="1:34" ht="19.95" customHeight="1" x14ac:dyDescent="0.35">
      <c r="A158" s="66"/>
      <c r="B158" s="68" t="s">
        <v>375</v>
      </c>
      <c r="C158" s="20"/>
      <c r="D158" s="20"/>
      <c r="E158" s="20"/>
      <c r="F158" s="20"/>
      <c r="G158" s="8"/>
      <c r="H158" s="20"/>
      <c r="I158" s="20"/>
      <c r="J158" s="20"/>
      <c r="K158" s="20"/>
      <c r="L158" s="8"/>
      <c r="M158" s="66"/>
      <c r="N158" s="66"/>
      <c r="O158" s="66"/>
      <c r="P158" s="66"/>
      <c r="Q158" s="10"/>
      <c r="R158" s="10"/>
      <c r="S158" s="10"/>
      <c r="T158" s="10"/>
      <c r="U158" s="10"/>
      <c r="V158" s="10"/>
      <c r="W158" s="10"/>
      <c r="X158" s="10"/>
      <c r="Y158" s="10"/>
      <c r="Z158" s="10"/>
      <c r="AA158" s="10"/>
      <c r="AB158" s="10"/>
      <c r="AC158" s="10"/>
    </row>
    <row r="159" spans="1:34" ht="19.95" customHeight="1" x14ac:dyDescent="0.3">
      <c r="A159" s="66"/>
      <c r="B159" s="10"/>
      <c r="C159" s="20"/>
      <c r="D159" s="20"/>
      <c r="E159" s="20"/>
      <c r="F159" s="20"/>
      <c r="G159" s="8"/>
      <c r="H159" s="20"/>
      <c r="I159" s="20"/>
      <c r="J159" s="20"/>
      <c r="K159" s="20"/>
      <c r="L159" s="8"/>
      <c r="M159" s="66"/>
      <c r="N159" s="66"/>
      <c r="O159" s="66"/>
      <c r="P159" s="66"/>
      <c r="Q159" s="10"/>
      <c r="R159" s="10"/>
      <c r="S159" s="10"/>
      <c r="T159" s="10"/>
      <c r="U159" s="10"/>
      <c r="V159" s="10"/>
      <c r="W159" s="10"/>
      <c r="X159" s="10"/>
      <c r="Y159" s="10"/>
      <c r="Z159" s="10"/>
      <c r="AA159" s="10"/>
      <c r="AB159" s="10"/>
      <c r="AC159" s="10"/>
    </row>
    <row r="160" spans="1:34" ht="19.95" customHeight="1" x14ac:dyDescent="0.3">
      <c r="A160" s="66"/>
      <c r="B160" s="10"/>
      <c r="C160" s="20"/>
      <c r="D160" s="20"/>
      <c r="E160" s="20"/>
      <c r="F160" s="20"/>
      <c r="G160" s="8"/>
      <c r="H160" s="20"/>
      <c r="I160" s="20"/>
      <c r="J160" s="20"/>
      <c r="K160" s="20"/>
      <c r="L160" s="8"/>
      <c r="M160" s="66"/>
      <c r="N160" s="66"/>
      <c r="O160" s="66"/>
      <c r="P160" s="66"/>
      <c r="Q160" s="10"/>
      <c r="R160" s="10"/>
      <c r="S160" s="10"/>
      <c r="T160" s="10"/>
      <c r="U160" s="10"/>
      <c r="V160" s="10"/>
      <c r="W160" s="10"/>
      <c r="X160" s="10"/>
      <c r="Y160" s="10"/>
      <c r="Z160" s="10"/>
      <c r="AA160" s="10"/>
      <c r="AB160" s="10"/>
      <c r="AC160" s="10"/>
    </row>
    <row r="161" spans="1:31" ht="19.95" customHeight="1" x14ac:dyDescent="0.3">
      <c r="A161" s="66"/>
      <c r="B161" s="10"/>
      <c r="C161" s="20"/>
      <c r="D161" s="20"/>
      <c r="E161" s="20"/>
      <c r="F161" s="20"/>
      <c r="G161" s="8"/>
      <c r="H161" s="20"/>
      <c r="I161" s="20"/>
      <c r="J161" s="20"/>
      <c r="K161" s="20"/>
      <c r="L161" s="8"/>
      <c r="M161" s="66"/>
      <c r="N161" s="66"/>
      <c r="O161" s="66"/>
      <c r="P161" s="66"/>
      <c r="Q161" s="10"/>
      <c r="R161" s="10"/>
      <c r="S161" s="10"/>
      <c r="T161" s="10"/>
      <c r="U161" s="10"/>
      <c r="V161" s="10"/>
      <c r="W161" s="10"/>
      <c r="X161" s="10"/>
      <c r="Y161" s="10"/>
      <c r="Z161" s="10"/>
      <c r="AA161" s="10"/>
      <c r="AB161" s="10"/>
      <c r="AC161" s="10"/>
    </row>
    <row r="162" spans="1:31" ht="19.95" customHeight="1" x14ac:dyDescent="0.3">
      <c r="A162" s="66"/>
      <c r="B162" s="10"/>
      <c r="C162" s="20"/>
      <c r="D162" s="20"/>
      <c r="E162" s="20"/>
      <c r="F162" s="20"/>
      <c r="G162" s="8"/>
      <c r="H162" s="20"/>
      <c r="I162" s="20"/>
      <c r="J162" s="20"/>
      <c r="K162" s="20"/>
      <c r="L162" s="8"/>
      <c r="M162" s="66"/>
      <c r="N162" s="66"/>
      <c r="O162" s="66"/>
      <c r="P162" s="66"/>
      <c r="Q162" s="10"/>
      <c r="R162" s="10"/>
      <c r="S162" s="10"/>
      <c r="T162" s="10"/>
      <c r="U162" s="10"/>
      <c r="V162" s="10"/>
      <c r="W162" s="10"/>
      <c r="X162" s="10"/>
      <c r="Y162" s="10"/>
      <c r="Z162" s="10"/>
      <c r="AA162" s="10"/>
      <c r="AB162" s="10"/>
      <c r="AC162" s="10"/>
    </row>
    <row r="163" spans="1:31" ht="19.95" customHeight="1" x14ac:dyDescent="0.3">
      <c r="A163" s="66"/>
      <c r="B163" s="10"/>
      <c r="C163" s="20"/>
      <c r="D163" s="20"/>
      <c r="E163" s="20"/>
      <c r="F163" s="20"/>
      <c r="G163" s="8"/>
      <c r="H163" s="20"/>
      <c r="I163" s="20"/>
      <c r="J163" s="20"/>
      <c r="K163" s="20"/>
      <c r="L163" s="8"/>
      <c r="M163" s="66"/>
      <c r="N163" s="66"/>
      <c r="O163" s="66"/>
      <c r="P163" s="66"/>
      <c r="Q163" s="10"/>
      <c r="R163" s="10"/>
      <c r="S163" s="10"/>
      <c r="T163" s="10"/>
      <c r="U163" s="10"/>
      <c r="V163" s="10"/>
      <c r="W163" s="10"/>
      <c r="X163" s="10"/>
      <c r="Y163" s="10"/>
      <c r="Z163" s="10"/>
      <c r="AA163" s="10"/>
      <c r="AB163" s="10"/>
      <c r="AC163" s="10"/>
    </row>
    <row r="164" spans="1:31" ht="19.95" customHeight="1" x14ac:dyDescent="0.3">
      <c r="A164" s="66"/>
      <c r="B164" s="10"/>
      <c r="C164" s="20"/>
      <c r="D164" s="20"/>
      <c r="E164" s="20"/>
      <c r="F164" s="20"/>
      <c r="G164" s="8"/>
      <c r="H164" s="20"/>
      <c r="I164" s="20"/>
      <c r="J164" s="20"/>
      <c r="K164" s="20"/>
      <c r="L164" s="8"/>
      <c r="M164" s="66"/>
      <c r="N164" s="66"/>
      <c r="O164" s="66"/>
      <c r="P164" s="66"/>
      <c r="Q164" s="10"/>
      <c r="R164" s="10"/>
      <c r="S164" s="10"/>
      <c r="T164" s="10"/>
      <c r="U164" s="10"/>
      <c r="V164" s="10"/>
      <c r="W164" s="10"/>
      <c r="X164" s="10"/>
      <c r="Y164" s="10"/>
      <c r="Z164" s="10"/>
      <c r="AA164" s="10"/>
      <c r="AB164" s="10"/>
      <c r="AC164" s="10"/>
    </row>
    <row r="165" spans="1:31" ht="19.95" customHeight="1" x14ac:dyDescent="0.3">
      <c r="A165" s="66"/>
      <c r="B165" s="10"/>
      <c r="C165" s="20"/>
      <c r="D165" s="20"/>
      <c r="E165" s="20"/>
      <c r="F165" s="20"/>
      <c r="G165" s="8"/>
      <c r="H165" s="20"/>
      <c r="I165" s="20"/>
      <c r="J165" s="20"/>
      <c r="K165" s="20"/>
      <c r="L165" s="8"/>
      <c r="M165" s="66"/>
      <c r="N165" s="66"/>
      <c r="O165" s="66"/>
      <c r="P165" s="66"/>
      <c r="Q165" s="10"/>
      <c r="R165" s="10"/>
      <c r="S165" s="10"/>
      <c r="T165" s="10"/>
      <c r="U165" s="10"/>
      <c r="V165" s="10"/>
      <c r="W165" s="10"/>
      <c r="X165" s="10"/>
      <c r="Y165" s="10"/>
      <c r="Z165" s="10"/>
      <c r="AA165" s="10"/>
      <c r="AB165" s="10"/>
      <c r="AC165" s="10"/>
    </row>
    <row r="166" spans="1:31" ht="19.95" customHeight="1" x14ac:dyDescent="0.3">
      <c r="A166" s="66"/>
      <c r="B166" s="10"/>
      <c r="C166" s="20"/>
      <c r="D166" s="20"/>
      <c r="E166" s="20"/>
      <c r="F166" s="20"/>
      <c r="G166" s="8"/>
      <c r="H166" s="20"/>
      <c r="I166" s="20"/>
      <c r="J166" s="20"/>
      <c r="K166" s="20"/>
      <c r="L166" s="8"/>
      <c r="M166" s="66"/>
      <c r="N166" s="66"/>
      <c r="O166" s="66"/>
      <c r="P166" s="66"/>
      <c r="Q166" s="10"/>
      <c r="R166" s="10"/>
      <c r="S166" s="10"/>
      <c r="T166" s="10"/>
      <c r="U166" s="10"/>
      <c r="V166" s="10"/>
      <c r="W166" s="10"/>
      <c r="X166" s="10"/>
      <c r="Y166" s="10"/>
      <c r="Z166" s="10"/>
      <c r="AA166" s="10"/>
      <c r="AB166" s="10"/>
      <c r="AC166" s="10"/>
    </row>
    <row r="167" spans="1:31" ht="19.95" customHeight="1" x14ac:dyDescent="0.3">
      <c r="A167" s="66"/>
      <c r="B167" s="10"/>
      <c r="C167" s="20"/>
      <c r="D167" s="20"/>
      <c r="E167" s="20"/>
      <c r="F167" s="20"/>
      <c r="G167" s="8"/>
      <c r="H167" s="20"/>
      <c r="I167" s="20"/>
      <c r="J167" s="20"/>
      <c r="K167" s="20"/>
      <c r="L167" s="8"/>
      <c r="M167" s="66"/>
      <c r="N167" s="66"/>
      <c r="O167" s="66"/>
      <c r="P167" s="66"/>
      <c r="Q167" s="10"/>
      <c r="R167" s="10"/>
      <c r="S167" s="10"/>
      <c r="T167" s="10"/>
      <c r="U167" s="10"/>
      <c r="V167" s="10"/>
      <c r="W167" s="10"/>
      <c r="X167" s="10"/>
      <c r="Y167" s="10"/>
      <c r="Z167" s="10"/>
      <c r="AA167" s="10"/>
      <c r="AB167" s="10"/>
      <c r="AC167" s="10"/>
    </row>
    <row r="168" spans="1:31" ht="19.95" customHeight="1" x14ac:dyDescent="0.3">
      <c r="A168" s="66"/>
      <c r="B168" s="10"/>
      <c r="C168" s="20"/>
      <c r="D168" s="20"/>
      <c r="E168" s="20"/>
      <c r="F168" s="20"/>
      <c r="G168" s="8"/>
      <c r="H168" s="20"/>
      <c r="I168" s="20"/>
      <c r="J168" s="20"/>
      <c r="K168" s="20"/>
      <c r="L168" s="8"/>
      <c r="M168" s="66"/>
      <c r="N168" s="66"/>
      <c r="O168" s="66"/>
      <c r="P168" s="66"/>
      <c r="Q168" s="10"/>
      <c r="R168" s="10"/>
      <c r="S168" s="10"/>
      <c r="T168" s="10"/>
      <c r="U168" s="10"/>
      <c r="V168" s="10"/>
      <c r="W168" s="10"/>
      <c r="X168" s="10"/>
      <c r="Y168" s="10"/>
      <c r="Z168" s="10"/>
      <c r="AA168" s="10"/>
      <c r="AB168" s="10"/>
      <c r="AC168" s="10"/>
    </row>
    <row r="169" spans="1:31" ht="19.95" customHeight="1" x14ac:dyDescent="0.3">
      <c r="A169" s="66"/>
      <c r="B169" s="10"/>
      <c r="C169" s="20"/>
      <c r="D169" s="20"/>
      <c r="E169" s="20"/>
      <c r="F169" s="20"/>
      <c r="G169" s="8"/>
      <c r="H169" s="20"/>
      <c r="I169" s="20"/>
      <c r="J169" s="20"/>
      <c r="K169" s="20"/>
      <c r="L169" s="8"/>
      <c r="M169" s="66"/>
      <c r="N169" s="66"/>
      <c r="O169" s="66"/>
      <c r="P169" s="66"/>
      <c r="Q169" s="10"/>
      <c r="R169" s="10"/>
      <c r="S169" s="10"/>
      <c r="T169" s="10"/>
      <c r="U169" s="10"/>
      <c r="V169" s="10"/>
      <c r="W169" s="10"/>
      <c r="X169" s="10"/>
      <c r="Y169" s="10"/>
      <c r="Z169" s="10"/>
      <c r="AA169" s="10"/>
      <c r="AB169" s="10"/>
      <c r="AC169" s="10"/>
    </row>
    <row r="170" spans="1:31" ht="19.95" customHeight="1" x14ac:dyDescent="0.3">
      <c r="A170" s="66"/>
      <c r="B170" s="10"/>
      <c r="C170" s="20"/>
      <c r="D170" s="20"/>
      <c r="E170" s="20"/>
      <c r="F170" s="20"/>
      <c r="G170" s="8"/>
      <c r="H170" s="20"/>
      <c r="I170" s="20"/>
      <c r="J170" s="20"/>
      <c r="K170" s="20"/>
      <c r="L170" s="8"/>
      <c r="M170" s="66"/>
      <c r="N170" s="66"/>
      <c r="O170" s="66"/>
      <c r="P170" s="66"/>
      <c r="Q170" s="10"/>
      <c r="R170" s="10"/>
      <c r="S170" s="10"/>
      <c r="T170" s="10"/>
      <c r="U170" s="10"/>
      <c r="V170" s="10"/>
      <c r="W170" s="10"/>
      <c r="X170" s="10"/>
      <c r="Y170" s="10"/>
      <c r="Z170" s="10"/>
      <c r="AA170" s="10"/>
      <c r="AB170" s="10"/>
      <c r="AC170" s="10"/>
    </row>
    <row r="171" spans="1:31" ht="19.95" customHeight="1" x14ac:dyDescent="0.3">
      <c r="A171" s="66"/>
      <c r="B171" s="10"/>
      <c r="C171" s="20"/>
      <c r="D171" s="20"/>
      <c r="E171" s="20"/>
      <c r="F171" s="20"/>
      <c r="G171" s="8"/>
      <c r="H171" s="20"/>
      <c r="I171" s="20"/>
      <c r="J171" s="20"/>
      <c r="K171" s="20"/>
      <c r="L171" s="8"/>
      <c r="M171" s="66"/>
      <c r="N171" s="66"/>
      <c r="O171" s="66"/>
      <c r="P171" s="66"/>
      <c r="Q171" s="10"/>
      <c r="R171" s="10"/>
      <c r="S171" s="10"/>
      <c r="T171" s="10"/>
      <c r="U171" s="10"/>
      <c r="V171" s="10"/>
      <c r="W171" s="10"/>
      <c r="X171" s="10"/>
      <c r="Y171" s="10"/>
      <c r="Z171" s="10"/>
      <c r="AA171" s="10"/>
      <c r="AB171" s="10"/>
      <c r="AC171" s="10"/>
    </row>
    <row r="172" spans="1:31" ht="19.95" customHeight="1" x14ac:dyDescent="0.3">
      <c r="A172" s="66"/>
      <c r="B172" s="475" t="s">
        <v>306</v>
      </c>
      <c r="C172" s="475"/>
      <c r="D172" s="475"/>
      <c r="E172" s="455" t="s">
        <v>292</v>
      </c>
      <c r="F172" s="455" t="s">
        <v>291</v>
      </c>
      <c r="G172" s="455"/>
      <c r="H172" s="455" t="s">
        <v>307</v>
      </c>
      <c r="I172" s="455"/>
      <c r="J172" s="455" t="s">
        <v>290</v>
      </c>
      <c r="K172" s="455"/>
      <c r="L172" s="8"/>
      <c r="M172" s="66"/>
      <c r="N172" s="66"/>
      <c r="O172" s="66"/>
      <c r="P172" s="66"/>
      <c r="Q172" s="10"/>
      <c r="R172" s="10"/>
      <c r="S172" s="10"/>
      <c r="T172" s="10"/>
      <c r="U172" s="10"/>
      <c r="V172" s="10"/>
      <c r="W172" s="10"/>
      <c r="X172" s="10"/>
      <c r="Y172" s="10"/>
      <c r="Z172" s="10"/>
      <c r="AA172" s="10"/>
      <c r="AB172" s="10"/>
      <c r="AC172" s="10"/>
    </row>
    <row r="173" spans="1:31" ht="22.95" customHeight="1" x14ac:dyDescent="0.3">
      <c r="A173" s="66"/>
      <c r="B173" s="475"/>
      <c r="C173" s="475"/>
      <c r="D173" s="475"/>
      <c r="E173" s="455"/>
      <c r="F173" s="455"/>
      <c r="G173" s="455"/>
      <c r="H173" s="455"/>
      <c r="I173" s="455"/>
      <c r="J173" s="455"/>
      <c r="K173" s="455"/>
      <c r="L173" s="8"/>
      <c r="M173" s="66"/>
      <c r="N173" s="66"/>
      <c r="O173" s="66"/>
      <c r="P173" s="66"/>
      <c r="Q173" s="10"/>
      <c r="R173" s="10"/>
      <c r="S173" s="10"/>
      <c r="T173" s="10"/>
      <c r="U173" s="10"/>
      <c r="V173" s="10"/>
      <c r="W173" s="10"/>
      <c r="X173" s="10"/>
      <c r="Y173" s="10"/>
      <c r="Z173" s="10"/>
      <c r="AA173" s="10"/>
      <c r="AB173" s="10"/>
      <c r="AC173" s="10"/>
    </row>
    <row r="174" spans="1:31" ht="19.95" customHeight="1" x14ac:dyDescent="0.3">
      <c r="A174" s="66"/>
      <c r="B174" s="407" t="s">
        <v>26</v>
      </c>
      <c r="C174" s="407"/>
      <c r="D174" s="407"/>
      <c r="E174" s="443" t="s">
        <v>296</v>
      </c>
      <c r="F174" s="477" t="str">
        <f>IFERROR(IF(G57= "", "",IF(G57="1 Very high erodibility",0,IF(G57="2 High erodibility",((1.52*10^9)*(J103^4.33)),IF(G57="3 Medium erodibility",((1.47*10^3)*(J103^2.67)),IF(G57="4 Low erodibility",((1.59*(J103^1.71))),IF(G57="5 Very low erodibility",((7.25*10^-2)*(J103^1.04)),IF(G57="6 Nonerosive",((2.46*10^-2)*(J103^0.572))))))))),"")</f>
        <v/>
      </c>
      <c r="G174" s="477"/>
      <c r="H174" s="473" t="str">
        <f>IFERROR(IF(G57= "", "",IF(G57="1 Very high erodibility",((6.07*10^20)*(J103^8.66)),IF(G57="2 High erodibility",((2.69*10^5)*(J103^3.28)),IF(G57="3 Medium erodibility",(23.7*(J103^2.1)),IF(G57="4 Low erodibility",((0.232*(J103^1.29))),IF(G57="5 Very low erodibility",((3.6*10^-2)*(J103^0.739)),IF(G57="6 Nonerosive",0))))))),"")</f>
        <v/>
      </c>
      <c r="I174" s="474"/>
      <c r="J174" s="473" t="str">
        <f>IFERROR(IF(G57= "", "",IF(G57="1 Very high erodibility",((1.52*10^9)*(J103^4.33)),IF(G57="2 High erodibility",((1.47*10^3)*(J103^2.67)),IF(G57="3 Medium erodibility",(1.59*(J103^1.71)),IF(G57="4 Low erodibility",((7.25*10^-2*(J103^1.04))),IF(G57="5 Very low erodibility",((2.46*10^-2)*(J103^0.572)),IF(G57="6 Nonerosive",0))))))),"")</f>
        <v/>
      </c>
      <c r="K174" s="474"/>
      <c r="L174" s="8"/>
      <c r="M174" s="66"/>
      <c r="N174" s="66"/>
      <c r="O174" s="66"/>
      <c r="P174" s="66"/>
      <c r="Q174" s="10"/>
      <c r="R174" s="10"/>
      <c r="S174" s="10"/>
      <c r="T174" s="10"/>
      <c r="U174" s="10"/>
      <c r="V174" s="10"/>
      <c r="W174" s="10"/>
      <c r="X174" s="10"/>
      <c r="Y174" s="10"/>
      <c r="Z174" s="10"/>
      <c r="AA174" s="10"/>
      <c r="AB174" s="10"/>
      <c r="AC174" s="10"/>
      <c r="AD174" s="10"/>
      <c r="AE174" s="10"/>
    </row>
    <row r="175" spans="1:31" ht="19.95" customHeight="1" x14ac:dyDescent="0.3">
      <c r="A175" s="66"/>
      <c r="B175" s="407" t="s">
        <v>27</v>
      </c>
      <c r="C175" s="407"/>
      <c r="D175" s="407"/>
      <c r="E175" s="443"/>
      <c r="F175" s="477" t="str">
        <f>IFERROR(IF(G58= "", "",IF(G58="1 Very high erodibility",0,IF(G58="2 High erodibility",((1.52*10^9)*(J104^4.33)),IF(G58="3 Medium erodibility",((1.47*10^3)*(J104^2.67)),IF(G58="4 Low erodibility",((1.59*(J104^1.71))),IF(G58="5 Very low erodibility",((7.25*10^-2)*(J104^1.04)),IF(G58="6 Nonerosive",((2.46*10^-2)*(J104^0.572))))))))),"")</f>
        <v/>
      </c>
      <c r="G175" s="477"/>
      <c r="H175" s="473" t="str">
        <f>IFERROR(IF(G58= "", "",IF(G58="1 Very high erodibility",((6.07*10^20)*(J104^8.66)),IF(G58="2 High erodibility",((2.69*10^5)*(J104^3.28)),IF(G58="3 Medium erodibility",(23.7*(J104^2.1)),IF(G58="4 Low erodibility",((0.232*(J104^1.29))),IF(G58="5 Very low erodibility",((3.6*10^-2)*(J104^0.739)),IF(G58="6 Nonerosive",0))))))),"")</f>
        <v/>
      </c>
      <c r="I175" s="474"/>
      <c r="J175" s="473" t="str">
        <f>IFERROR(IF(G58= "", "",IF(G58="1 Very high erodibility",((1.52*10^9)*(J104^4.33)),IF(G58="2 High erodibility",((1.47*10^3)*(J104^2.67)),IF(G58="3 Medium erodibility",(1.59*(J104^1.71)),IF(G58="4 Low erodibility",((7.25*10^-2*(J104^1.04))),IF(G58="5 Very low erodibility",((2.46*10^-2)*(J104^0.572)),IF(G58="6 Nonerosive",0))))))),"")</f>
        <v/>
      </c>
      <c r="K175" s="474"/>
      <c r="L175" s="8"/>
      <c r="M175" s="66"/>
      <c r="N175" s="66"/>
      <c r="O175" s="66"/>
      <c r="P175" s="66"/>
      <c r="Q175" s="10"/>
      <c r="R175" s="10"/>
      <c r="S175" s="10"/>
      <c r="T175" s="10"/>
      <c r="U175" s="10"/>
      <c r="V175" s="10"/>
      <c r="W175" s="10"/>
      <c r="X175" s="10"/>
      <c r="Y175" s="10"/>
      <c r="Z175" s="10"/>
      <c r="AA175" s="10"/>
      <c r="AB175" s="10"/>
      <c r="AC175" s="10"/>
      <c r="AD175" s="10"/>
      <c r="AE175" s="10"/>
    </row>
    <row r="176" spans="1:31" ht="19.95" customHeight="1" x14ac:dyDescent="0.3">
      <c r="A176" s="66"/>
      <c r="B176" s="407" t="s">
        <v>28</v>
      </c>
      <c r="C176" s="407"/>
      <c r="D176" s="407"/>
      <c r="E176" s="443"/>
      <c r="F176" s="477" t="str">
        <f>IFERROR(IF(G59= "", "",IF(G59="1 Very high erodibility",0,IF(G59="2 High erodibility",((1.52*10^9)*(J105^4.33)),IF(G59="3 Medium erodibility",((1.47*10^3)*(J105^2.67)),IF(G59="4 Low erodibility",((1.59*(J105^1.71))),IF(G59="5 Very low erodibility",((7.25*10^-2)*(J105^1.04)),IF(G59="6 Nonerosive",((2.46*10^-2)*(J105^0.572))))))))),"")</f>
        <v/>
      </c>
      <c r="G176" s="477"/>
      <c r="H176" s="473" t="str">
        <f>IFERROR(IF(G59= "", "",IF(G59="1 Very high erodibility",((6.07*10^20)*(J105^8.66)),IF(G59="2 High erodibility",((2.69*10^5)*(J105^3.28)),IF(G59="3 Medium erodibility",(23.7*(J105^2.1)),IF(G59="4 Low erodibility",((0.232*(J105^1.29))),IF(G59="5 Very low erodibility",((3.6*10^-2)*(J105^0.739)),IF(G59="6 Nonerosive",0))))))),"")</f>
        <v/>
      </c>
      <c r="I176" s="474"/>
      <c r="J176" s="473" t="str">
        <f>IFERROR(IF(G59= "", "",IF(G59="1 Very high erodibility",((1.52*10^9)*(J105^4.33)),IF(G59="2 High erodibility",((1.47*10^3)*(J105^2.67)),IF(G59="3 Medium erodibility",(1.59*(J105^1.71)),IF(G59="4 Low erodibility",((7.25*10^-2*(J105^1.04))),IF(G59="5 Very low erodibility",((2.46*10^-2)*(J105^0.572)),IF(G59="6 Nonerosive",0))))))),"")</f>
        <v/>
      </c>
      <c r="K176" s="474"/>
      <c r="L176" s="8"/>
      <c r="M176" s="66"/>
      <c r="N176" s="66"/>
      <c r="O176" s="66"/>
      <c r="P176" s="66"/>
      <c r="Q176" s="10"/>
      <c r="R176" s="10"/>
      <c r="S176" s="10"/>
      <c r="T176" s="10"/>
      <c r="U176" s="10"/>
      <c r="V176" s="10"/>
      <c r="W176" s="10"/>
      <c r="X176" s="10"/>
      <c r="Y176" s="10"/>
      <c r="Z176" s="10"/>
      <c r="AA176" s="10"/>
      <c r="AB176" s="10"/>
      <c r="AC176" s="10"/>
      <c r="AD176" s="10"/>
      <c r="AE176" s="10"/>
    </row>
    <row r="177" spans="1:34" s="10" customFormat="1" ht="19.95" customHeight="1" x14ac:dyDescent="0.3">
      <c r="A177" s="66"/>
      <c r="C177" s="20"/>
      <c r="E177" s="111"/>
      <c r="F177" s="86"/>
      <c r="G177" s="86"/>
      <c r="H177" s="86"/>
      <c r="I177" s="86"/>
      <c r="J177" s="86"/>
      <c r="K177" s="86"/>
      <c r="L177" s="8"/>
      <c r="M177" s="66"/>
      <c r="N177" s="66"/>
      <c r="O177" s="66"/>
      <c r="P177" s="66"/>
    </row>
    <row r="178" spans="1:34" ht="19.95" customHeight="1" x14ac:dyDescent="0.3">
      <c r="A178" s="66"/>
      <c r="B178" s="407" t="s">
        <v>26</v>
      </c>
      <c r="C178" s="407"/>
      <c r="D178" s="407"/>
      <c r="E178" s="443" t="s">
        <v>297</v>
      </c>
      <c r="F178" s="473" t="str">
        <f>IFERROR(IF(G57= "", "",IF(G57="1 Very high erodibility",0,IF(G57="2 High erodibility",((1.52*10^9)*(K154^4.33)),IF(G57="3 Medium erodibility",((1.47*10^3)*(K154^2.67)),IF(G57="4 Low erodibility",((1.59*(K154^1.71))),IF(G57="5 Very low erodibility",((7.25*10^-2)*(K154^1.04)),IF(G57="6 Nonerosive",((2.46*10^-2)*(K154^0.572))))))))),"")</f>
        <v/>
      </c>
      <c r="G178" s="474"/>
      <c r="H178" s="473" t="str">
        <f>IFERROR(IF(G57= "", "",IF(G57="1 Very high erodibility",((6.07*10^20)*(K154^8.66)),IF(G57="2 High erodibility",((2.69*10^5)*(K154^3.28)),IF(G57="3 Medium erodibility",(23.7*(K154^2.1)),IF(G57="4 Low erodibility",((0.232*(K154^1.29))),IF(G57="5 Very low erodibility",((3.6*10^-2)*(K154^0.739)),IF(G57="6 Nonerosive",0))))))),"")</f>
        <v/>
      </c>
      <c r="I178" s="474"/>
      <c r="J178" s="473" t="str">
        <f>IFERROR(IF(G57= "", "",IF(G57="1 Very high erodibility",((1.52*10^9)*(K154^4.33)),IF(G57="2 High erodibility",((1.47*10^3)*(K154^2.67)),IF(G57="3 Medium erodibility",(1.59*(K154^1.71)),IF(G57="4 Low erodibility",((7.25*10^-2*(K154^1.04))),IF(G57="5 Very low erodibility",((2.46*10^-2)*(K154^0.572)),IF(G57="6 Nonerosive",0))))))),"")</f>
        <v/>
      </c>
      <c r="K178" s="474"/>
      <c r="L178" s="8"/>
      <c r="M178" s="66"/>
      <c r="N178" s="66"/>
      <c r="O178" s="66"/>
      <c r="P178" s="66"/>
      <c r="Q178" s="10"/>
      <c r="R178" s="10"/>
      <c r="S178" s="10"/>
      <c r="T178" s="10"/>
      <c r="U178" s="10"/>
      <c r="V178" s="10"/>
      <c r="W178" s="10"/>
      <c r="X178" s="10"/>
      <c r="Y178" s="10"/>
      <c r="Z178" s="10"/>
      <c r="AA178" s="10"/>
      <c r="AB178" s="10"/>
      <c r="AC178" s="10"/>
      <c r="AD178" s="10"/>
      <c r="AE178" s="10"/>
    </row>
    <row r="179" spans="1:34" ht="19.95" customHeight="1" x14ac:dyDescent="0.3">
      <c r="A179" s="66"/>
      <c r="B179" s="407" t="s">
        <v>27</v>
      </c>
      <c r="C179" s="407"/>
      <c r="D179" s="407"/>
      <c r="E179" s="443"/>
      <c r="F179" s="473" t="str">
        <f>IFERROR(IF(G58= "", "",IF(G58="1 Very high erodibility",0,IF(G58="2 High erodibility",((1.52*10^9)*(K155^4.33)),IF(G58="3 Medium erodibility",((1.47*10^3)*(K155^2.67)),IF(G58="4 Low erodibility",((1.59*(K155^1.71))),IF(G58="5 Very low erodibility",((7.25*10^-2)*(K155^1.04)),IF(G58="6 Nonerosive",((2.46*10^-2)*(K155^0.572))))))))),"")</f>
        <v/>
      </c>
      <c r="G179" s="474"/>
      <c r="H179" s="473" t="str">
        <f>IFERROR(IF(G58= "", "",IF(G58="1 Very high erodibility",((6.07*10^20)*(K155^8.66)),IF(G58="2 High erodibility",((2.69*10^5)*(K155^3.28)),IF(G58="3 Medium erodibility",(23.7*(K155^2.1)),IF(G58="4 Low erodibility",((0.232*(K155^1.29))),IF(G58="5 Very low erodibility",((3.6*10^-2)*(K155^0.739)),IF(G58="6 Nonerosive",0))))))),"")</f>
        <v/>
      </c>
      <c r="I179" s="474"/>
      <c r="J179" s="473" t="str">
        <f>IFERROR(IF(G58= "", "",IF(G58="1 Very high erodibility",((1.52*10^9)*(K155^4.33)),IF(G58="2 High erodibility",((1.47*10^3)*(K155^2.67)),IF(G58="3 Medium erodibility",(1.59*(K155^1.71)),IF(G58="4 Low erodibility",((7.25*10^-2*(K155^1.04))),IF(G58="5 Very low erodibility",((2.46*10^-2)*(K155^0.572)),IF(G58="6 Nonerosive",0))))))),"")</f>
        <v/>
      </c>
      <c r="K179" s="474"/>
      <c r="L179" s="8"/>
      <c r="M179" s="66"/>
      <c r="N179" s="66"/>
      <c r="O179" s="66"/>
      <c r="P179" s="66"/>
      <c r="Q179" s="10"/>
      <c r="R179" s="10"/>
      <c r="S179" s="10"/>
      <c r="T179" s="10"/>
      <c r="U179" s="10"/>
      <c r="V179" s="10"/>
      <c r="W179" s="10"/>
      <c r="X179" s="10"/>
      <c r="Y179" s="10"/>
      <c r="Z179" s="10"/>
      <c r="AA179" s="10"/>
      <c r="AB179" s="10"/>
      <c r="AC179" s="10"/>
      <c r="AD179" s="10"/>
      <c r="AE179" s="10"/>
    </row>
    <row r="180" spans="1:34" ht="19.95" customHeight="1" x14ac:dyDescent="0.3">
      <c r="A180" s="66"/>
      <c r="B180" s="407" t="s">
        <v>28</v>
      </c>
      <c r="C180" s="407"/>
      <c r="D180" s="407"/>
      <c r="E180" s="443"/>
      <c r="F180" s="473" t="str">
        <f>IFERROR(IF(G59= "", "",IF(G59="1 Very high erodibility",0,IF(G59="2 High erodibility",((1.52*10^9)*(K156^4.33)),IF(G59="3 Medium erodibility",((1.47*10^3)*(K156^2.67)),IF(G59="4 Low erodibility",((1.59*(K156^1.71))),IF(G59="5 Very low erodibility",((7.25*10^-2)*(K156^1.04)),IF(G59="6 Nonerosive",((2.46*10^-2)*(K156^0.572))))))))),"")</f>
        <v/>
      </c>
      <c r="G180" s="474"/>
      <c r="H180" s="473" t="str">
        <f>IFERROR(IF(G59= "", "",IF(G59="1 Very high erodibility",((6.07*10^20)*(K156^8.66)),IF(G59="2 High erodibility",((2.69*10^5)*(K156^3.28)),IF(G59="3 Medium erodibility",(23.7*(K156^2.1)),IF(G59="4 Low erodibility",((0.232*(K156^1.29))),IF(G59="5 Very low erodibility",((3.6*10^-2)*(K156^0.739)),IF(G59="6 Nonerosive",0))))))),"")</f>
        <v/>
      </c>
      <c r="I180" s="474"/>
      <c r="J180" s="473" t="str">
        <f>IFERROR(IF(G59= "", "",IF(G59="1 Very high erodibility",((1.52*10^9)*(K156^4.33)),IF(G59="2 High erodibility",((1.47*10^3)*(K156^2.67)),IF(G59="3 Medium erodibility",(1.59*(K156^1.71)),IF(G59="4 Low erodibility",((7.25*10^-2*(K156^1.04))),IF(G59="5 Very low erodibility",((2.46*10^-2)*(K156^0.572)),IF(G59="6 Nonerosive",0))))))),"")</f>
        <v/>
      </c>
      <c r="K180" s="474"/>
      <c r="L180" s="8"/>
      <c r="M180" s="66"/>
      <c r="N180" s="66"/>
      <c r="O180" s="66"/>
      <c r="P180" s="66"/>
      <c r="Q180" s="10"/>
      <c r="R180" s="10"/>
      <c r="S180" s="10"/>
      <c r="T180" s="10"/>
      <c r="U180" s="10"/>
      <c r="V180" s="10"/>
      <c r="W180" s="10"/>
      <c r="X180" s="10"/>
      <c r="Y180" s="10"/>
      <c r="Z180" s="10"/>
      <c r="AA180" s="10"/>
      <c r="AB180" s="10"/>
      <c r="AC180" s="10"/>
      <c r="AD180" s="10"/>
      <c r="AE180" s="10"/>
    </row>
    <row r="181" spans="1:34" ht="19.95" customHeight="1" x14ac:dyDescent="0.3">
      <c r="A181" s="66"/>
      <c r="B181" s="153"/>
      <c r="C181" s="153"/>
      <c r="D181" s="153"/>
      <c r="E181" s="111"/>
      <c r="F181" s="158"/>
      <c r="G181" s="158"/>
      <c r="H181" s="159"/>
      <c r="I181" s="159"/>
      <c r="J181" s="159"/>
      <c r="K181" s="159"/>
      <c r="L181" s="8"/>
      <c r="M181" s="66"/>
      <c r="N181" s="66"/>
      <c r="O181" s="66"/>
      <c r="P181" s="66"/>
      <c r="Q181" s="10"/>
      <c r="R181" s="10"/>
      <c r="S181" s="10"/>
      <c r="T181" s="10"/>
      <c r="U181" s="10"/>
      <c r="V181" s="10"/>
      <c r="W181" s="10"/>
      <c r="X181" s="10"/>
      <c r="Y181" s="10"/>
      <c r="Z181" s="10"/>
      <c r="AA181" s="10"/>
      <c r="AB181" s="10"/>
      <c r="AC181" s="10"/>
      <c r="AD181" s="10"/>
      <c r="AE181" s="10"/>
    </row>
    <row r="182" spans="1:34" s="6" customFormat="1" ht="19.95" customHeight="1" x14ac:dyDescent="0.35">
      <c r="A182" s="10"/>
      <c r="B182" s="68" t="s">
        <v>376</v>
      </c>
      <c r="C182" s="10"/>
      <c r="D182" s="10"/>
      <c r="E182" s="10"/>
      <c r="F182" s="10"/>
      <c r="G182" s="10"/>
      <c r="H182" s="10"/>
      <c r="I182" s="10"/>
      <c r="J182" s="10"/>
      <c r="K182" s="10"/>
      <c r="L182" s="10"/>
      <c r="M182" s="10"/>
      <c r="N182" s="10"/>
      <c r="O182" s="8"/>
      <c r="P182" s="8"/>
      <c r="Q182" s="8"/>
      <c r="R182" s="344"/>
      <c r="S182" s="344"/>
      <c r="T182" s="344"/>
      <c r="U182" s="344"/>
      <c r="V182" s="20"/>
      <c r="W182" s="8"/>
      <c r="X182" s="8"/>
      <c r="Y182" s="8"/>
      <c r="Z182" s="8"/>
      <c r="AA182" s="8"/>
      <c r="AB182" s="8"/>
      <c r="AC182" s="8"/>
      <c r="AD182" s="8"/>
      <c r="AE182" s="8"/>
      <c r="AF182" s="8"/>
      <c r="AG182" s="8"/>
      <c r="AH182" s="8"/>
    </row>
    <row r="183" spans="1:34" s="6" customFormat="1" ht="19.95" customHeight="1" x14ac:dyDescent="0.3">
      <c r="A183" s="8"/>
      <c r="B183" s="7"/>
      <c r="C183" s="8"/>
      <c r="D183" s="8"/>
      <c r="E183" s="8"/>
      <c r="F183" s="8"/>
      <c r="G183" s="8"/>
      <c r="H183" s="8"/>
      <c r="I183" s="8"/>
      <c r="J183" s="8"/>
      <c r="K183" s="8"/>
      <c r="L183" s="8"/>
      <c r="M183" s="8"/>
      <c r="N183" s="8"/>
      <c r="O183" s="8"/>
      <c r="P183" s="8"/>
      <c r="Q183" s="8"/>
      <c r="R183" s="344"/>
      <c r="S183" s="344"/>
      <c r="T183" s="344"/>
      <c r="U183" s="344"/>
      <c r="V183" s="106"/>
      <c r="W183" s="8"/>
      <c r="X183" s="8"/>
      <c r="Y183" s="8"/>
      <c r="Z183" s="8"/>
      <c r="AA183" s="8"/>
      <c r="AB183" s="8"/>
      <c r="AC183" s="8"/>
      <c r="AD183" s="8"/>
      <c r="AE183" s="8"/>
      <c r="AF183" s="8"/>
      <c r="AG183" s="8"/>
      <c r="AH183" s="8"/>
    </row>
    <row r="184" spans="1:34" s="6" customFormat="1" ht="19.95" customHeight="1" x14ac:dyDescent="0.3">
      <c r="A184" s="8"/>
      <c r="B184" s="7"/>
      <c r="C184" s="8"/>
      <c r="D184" s="8"/>
      <c r="E184" s="8"/>
      <c r="F184" s="8"/>
      <c r="G184" s="8"/>
      <c r="H184" s="8" t="s">
        <v>247</v>
      </c>
      <c r="I184" s="8"/>
      <c r="J184" s="8"/>
      <c r="K184" s="8"/>
      <c r="L184" s="8"/>
      <c r="M184" s="8"/>
      <c r="N184" s="8"/>
      <c r="O184" s="8"/>
      <c r="P184" s="8"/>
      <c r="Q184" s="8"/>
      <c r="R184" s="344"/>
      <c r="S184" s="344"/>
      <c r="T184" s="344"/>
      <c r="U184" s="344"/>
      <c r="V184" s="106"/>
      <c r="W184" s="8"/>
      <c r="X184" s="8"/>
      <c r="Y184" s="8"/>
      <c r="Z184" s="8"/>
      <c r="AA184" s="8"/>
      <c r="AB184" s="8"/>
      <c r="AC184" s="8"/>
      <c r="AD184" s="8"/>
      <c r="AE184" s="8"/>
      <c r="AF184" s="8"/>
      <c r="AG184" s="8"/>
      <c r="AH184" s="8"/>
    </row>
    <row r="185" spans="1:34" s="6" customFormat="1" ht="19.95" customHeight="1" x14ac:dyDescent="0.3">
      <c r="A185" s="8"/>
      <c r="B185" s="7"/>
      <c r="C185" s="8"/>
      <c r="D185" s="8"/>
      <c r="E185" s="8"/>
      <c r="F185" s="8"/>
      <c r="G185" s="8"/>
      <c r="H185" s="8"/>
      <c r="I185" s="8"/>
      <c r="J185" s="8"/>
      <c r="K185" s="8"/>
      <c r="L185" s="8"/>
      <c r="M185" s="8"/>
      <c r="N185" s="8"/>
      <c r="O185" s="8"/>
      <c r="P185" s="8"/>
      <c r="Q185" s="8"/>
      <c r="R185" s="344"/>
      <c r="S185" s="344"/>
      <c r="T185" s="344"/>
      <c r="U185" s="344"/>
      <c r="V185" s="20"/>
      <c r="W185" s="8"/>
      <c r="X185" s="8"/>
      <c r="Y185" s="8"/>
      <c r="Z185" s="8"/>
      <c r="AA185" s="8"/>
      <c r="AB185" s="8"/>
      <c r="AC185" s="8"/>
      <c r="AD185" s="8"/>
      <c r="AE185" s="8"/>
      <c r="AF185" s="8"/>
      <c r="AG185" s="8"/>
      <c r="AH185" s="8"/>
    </row>
    <row r="186" spans="1:34" s="6" customFormat="1" ht="19.95" customHeight="1" x14ac:dyDescent="0.3">
      <c r="A186" s="8"/>
      <c r="B186" s="7"/>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row>
    <row r="187" spans="1:34" s="6" customFormat="1" ht="19.95" customHeight="1" x14ac:dyDescent="0.3">
      <c r="A187" s="8"/>
      <c r="B187" s="20" t="s">
        <v>194</v>
      </c>
      <c r="C187" s="20" t="s">
        <v>105</v>
      </c>
      <c r="D187" s="26" t="s">
        <v>227</v>
      </c>
      <c r="E187" s="24"/>
      <c r="F187" s="24"/>
      <c r="G187" s="24"/>
      <c r="H187" s="24"/>
      <c r="I187" s="24"/>
      <c r="J187" s="24"/>
      <c r="K187" s="24"/>
      <c r="L187" s="8"/>
      <c r="M187" s="8"/>
      <c r="N187" s="8"/>
      <c r="O187" s="8"/>
      <c r="P187" s="8"/>
      <c r="Q187" s="8"/>
      <c r="R187" s="49"/>
      <c r="S187" s="49"/>
      <c r="T187" s="49"/>
      <c r="U187" s="49"/>
      <c r="V187" s="8"/>
      <c r="W187" s="480"/>
      <c r="X187" s="480"/>
      <c r="Y187" s="480"/>
      <c r="Z187" s="480"/>
      <c r="AA187" s="480"/>
      <c r="AB187" s="49"/>
      <c r="AC187" s="20"/>
      <c r="AD187" s="8"/>
      <c r="AE187" s="8"/>
      <c r="AF187" s="8"/>
      <c r="AG187" s="8"/>
      <c r="AH187" s="8"/>
    </row>
    <row r="188" spans="1:34" s="6" customFormat="1" ht="19.95" customHeight="1" x14ac:dyDescent="0.3">
      <c r="A188" s="8"/>
      <c r="B188" s="20" t="s">
        <v>195</v>
      </c>
      <c r="C188" s="20" t="s">
        <v>105</v>
      </c>
      <c r="D188" s="26" t="s">
        <v>228</v>
      </c>
      <c r="E188" s="24"/>
      <c r="F188" s="24"/>
      <c r="G188" s="24"/>
      <c r="H188" s="24"/>
      <c r="I188" s="24"/>
      <c r="J188" s="24"/>
      <c r="K188" s="24"/>
      <c r="L188" s="8"/>
      <c r="M188" s="8"/>
      <c r="N188" s="8"/>
      <c r="O188" s="8"/>
      <c r="P188" s="8"/>
      <c r="Q188" s="8"/>
      <c r="R188" s="20"/>
      <c r="S188" s="20"/>
      <c r="T188" s="20"/>
      <c r="U188" s="20"/>
      <c r="V188" s="8"/>
      <c r="W188" s="344"/>
      <c r="X188" s="344"/>
      <c r="Y188" s="344"/>
      <c r="Z188" s="344"/>
      <c r="AA188" s="344"/>
      <c r="AB188" s="20"/>
      <c r="AC188" s="20"/>
      <c r="AD188" s="8"/>
      <c r="AE188" s="8"/>
      <c r="AF188" s="8"/>
      <c r="AG188" s="8"/>
      <c r="AH188" s="8"/>
    </row>
    <row r="189" spans="1:34" s="6" customFormat="1" ht="19.95" customHeight="1" x14ac:dyDescent="0.3">
      <c r="A189" s="8"/>
      <c r="B189" s="20" t="s">
        <v>196</v>
      </c>
      <c r="C189" s="105" t="s">
        <v>105</v>
      </c>
      <c r="D189" s="26" t="s">
        <v>205</v>
      </c>
      <c r="E189" s="24"/>
      <c r="F189" s="24"/>
      <c r="G189" s="24"/>
      <c r="H189" s="24"/>
      <c r="I189" s="24"/>
      <c r="J189" s="24"/>
      <c r="K189" s="24"/>
      <c r="L189" s="8"/>
      <c r="M189" s="8"/>
      <c r="N189" s="8"/>
      <c r="O189" s="8"/>
      <c r="P189" s="8"/>
      <c r="Q189" s="8"/>
      <c r="R189" s="20"/>
      <c r="S189" s="20"/>
      <c r="T189" s="20"/>
      <c r="U189" s="20"/>
      <c r="V189" s="8"/>
      <c r="W189" s="344"/>
      <c r="X189" s="344"/>
      <c r="Y189" s="344"/>
      <c r="Z189" s="344"/>
      <c r="AA189" s="344"/>
      <c r="AB189" s="20"/>
      <c r="AC189" s="20"/>
      <c r="AD189" s="8"/>
      <c r="AE189" s="8"/>
      <c r="AF189" s="8"/>
      <c r="AG189" s="8"/>
      <c r="AH189" s="8"/>
    </row>
    <row r="190" spans="1:34" s="6" customFormat="1" ht="19.95" customHeight="1" x14ac:dyDescent="0.3">
      <c r="A190" s="8"/>
      <c r="B190" s="20" t="s">
        <v>200</v>
      </c>
      <c r="C190" s="20" t="s">
        <v>105</v>
      </c>
      <c r="D190" s="26" t="s">
        <v>201</v>
      </c>
      <c r="E190" s="26"/>
      <c r="F190" s="26"/>
      <c r="G190" s="26"/>
      <c r="H190" s="26"/>
      <c r="I190" s="26"/>
      <c r="J190" s="8"/>
      <c r="K190" s="8"/>
      <c r="L190" s="8"/>
      <c r="M190" s="8"/>
      <c r="N190" s="8"/>
      <c r="O190" s="8"/>
      <c r="P190" s="8"/>
      <c r="Q190" s="8"/>
      <c r="R190" s="20"/>
      <c r="S190" s="20"/>
      <c r="T190" s="20"/>
      <c r="U190" s="20"/>
      <c r="V190" s="8"/>
      <c r="W190" s="344"/>
      <c r="X190" s="344"/>
      <c r="Y190" s="344"/>
      <c r="Z190" s="344"/>
      <c r="AA190" s="344"/>
      <c r="AB190" s="20"/>
      <c r="AC190" s="20"/>
      <c r="AD190" s="8"/>
      <c r="AE190" s="8"/>
      <c r="AF190" s="8"/>
      <c r="AG190" s="8"/>
      <c r="AH190" s="8"/>
    </row>
    <row r="191" spans="1:34" s="6" customFormat="1" ht="19.95" customHeight="1" x14ac:dyDescent="0.3">
      <c r="A191" s="8"/>
      <c r="B191" s="20" t="s">
        <v>37</v>
      </c>
      <c r="C191" s="20" t="s">
        <v>105</v>
      </c>
      <c r="D191" s="57" t="s">
        <v>262</v>
      </c>
      <c r="E191" s="26"/>
      <c r="F191" s="26"/>
      <c r="G191" s="26"/>
      <c r="H191" s="26"/>
      <c r="I191" s="26"/>
      <c r="J191" s="8"/>
      <c r="K191" s="8"/>
      <c r="L191" s="8"/>
      <c r="M191" s="8"/>
      <c r="N191" s="8"/>
      <c r="O191" s="8"/>
      <c r="P191" s="8"/>
      <c r="Q191" s="8"/>
      <c r="R191" s="20"/>
      <c r="S191" s="20"/>
      <c r="T191" s="20"/>
      <c r="U191" s="20"/>
      <c r="V191" s="8"/>
      <c r="W191" s="20"/>
      <c r="X191" s="20"/>
      <c r="Y191" s="20"/>
      <c r="Z191" s="20"/>
      <c r="AA191" s="20"/>
      <c r="AB191" s="20"/>
      <c r="AC191" s="20"/>
      <c r="AD191" s="8"/>
      <c r="AE191" s="8"/>
      <c r="AF191" s="8"/>
      <c r="AG191" s="8"/>
      <c r="AH191" s="8"/>
    </row>
    <row r="192" spans="1:34" s="6" customFormat="1" ht="19.95" customHeight="1" x14ac:dyDescent="0.3">
      <c r="A192" s="8"/>
      <c r="B192" s="20" t="s">
        <v>206</v>
      </c>
      <c r="C192" s="20" t="s">
        <v>105</v>
      </c>
      <c r="D192" s="6" t="s">
        <v>209</v>
      </c>
      <c r="E192" s="26"/>
      <c r="F192" s="26"/>
      <c r="G192" s="26"/>
      <c r="H192" s="26"/>
      <c r="I192" s="26"/>
      <c r="J192" s="8"/>
      <c r="K192" s="8"/>
      <c r="L192" s="8"/>
      <c r="M192" s="8"/>
      <c r="N192" s="8"/>
      <c r="O192" s="8"/>
      <c r="P192" s="8"/>
      <c r="Q192" s="8"/>
      <c r="R192" s="20"/>
      <c r="S192" s="20"/>
      <c r="T192" s="20"/>
      <c r="U192" s="20"/>
      <c r="V192" s="8"/>
      <c r="W192" s="20"/>
      <c r="X192" s="20"/>
      <c r="Y192" s="20"/>
      <c r="Z192" s="20"/>
      <c r="AA192" s="20"/>
      <c r="AB192" s="20"/>
      <c r="AC192" s="20"/>
      <c r="AD192" s="8"/>
      <c r="AE192" s="8"/>
      <c r="AF192" s="8"/>
      <c r="AG192" s="8"/>
      <c r="AH192" s="8"/>
    </row>
    <row r="193" spans="1:34" s="6" customFormat="1" ht="19.95" customHeight="1" x14ac:dyDescent="0.3">
      <c r="A193" s="8"/>
      <c r="B193" s="20" t="s">
        <v>34</v>
      </c>
      <c r="C193" s="20" t="s">
        <v>105</v>
      </c>
      <c r="D193" s="94" t="s">
        <v>363</v>
      </c>
      <c r="E193" s="94"/>
      <c r="F193" s="94"/>
      <c r="G193" s="94"/>
      <c r="H193" s="94"/>
      <c r="I193" s="94"/>
      <c r="J193" s="94"/>
      <c r="K193" s="8"/>
      <c r="L193" s="8"/>
      <c r="M193" s="8"/>
      <c r="N193" s="8"/>
      <c r="O193" s="8"/>
      <c r="P193" s="8"/>
      <c r="Q193" s="8"/>
      <c r="R193" s="20"/>
      <c r="S193" s="20"/>
      <c r="T193" s="20"/>
      <c r="U193" s="20"/>
      <c r="V193" s="8"/>
      <c r="W193" s="20"/>
      <c r="X193" s="20"/>
      <c r="Y193" s="20"/>
      <c r="Z193" s="20"/>
      <c r="AA193" s="20"/>
      <c r="AB193" s="20"/>
      <c r="AC193" s="20"/>
      <c r="AD193" s="8"/>
      <c r="AE193" s="8"/>
      <c r="AF193" s="8"/>
      <c r="AG193" s="8"/>
      <c r="AH193" s="8"/>
    </row>
    <row r="194" spans="1:34" s="6" customFormat="1" ht="19.95" customHeight="1" x14ac:dyDescent="0.3">
      <c r="A194" s="8"/>
      <c r="B194" s="20" t="s">
        <v>232</v>
      </c>
      <c r="C194" s="20" t="s">
        <v>105</v>
      </c>
      <c r="D194" s="94" t="s">
        <v>364</v>
      </c>
      <c r="E194" s="94"/>
      <c r="F194" s="94"/>
      <c r="G194" s="94"/>
      <c r="H194" s="94"/>
      <c r="I194" s="94"/>
      <c r="J194" s="94"/>
      <c r="K194" s="8"/>
      <c r="L194" s="8"/>
      <c r="M194" s="8"/>
      <c r="N194" s="8"/>
      <c r="O194" s="8"/>
      <c r="P194" s="8"/>
      <c r="Q194" s="8"/>
      <c r="R194" s="20"/>
      <c r="S194" s="20"/>
      <c r="T194" s="20"/>
      <c r="U194" s="20"/>
      <c r="V194" s="8"/>
      <c r="W194" s="20"/>
      <c r="X194" s="20"/>
      <c r="Y194" s="20"/>
      <c r="Z194" s="20"/>
      <c r="AA194" s="20"/>
      <c r="AB194" s="20"/>
      <c r="AC194" s="20"/>
      <c r="AD194" s="8"/>
      <c r="AE194" s="8"/>
      <c r="AF194" s="8"/>
      <c r="AG194" s="8"/>
      <c r="AH194" s="8"/>
    </row>
    <row r="195" spans="1:34" s="6" customFormat="1" ht="19.95" customHeight="1" x14ac:dyDescent="0.3">
      <c r="A195" s="8"/>
      <c r="B195" s="7"/>
      <c r="C195" s="8"/>
      <c r="D195" s="8"/>
      <c r="E195" s="8"/>
      <c r="F195" s="8"/>
      <c r="G195" s="8"/>
      <c r="H195" s="8"/>
      <c r="I195" s="8"/>
      <c r="J195" s="8"/>
      <c r="K195" s="8"/>
      <c r="L195" s="8"/>
      <c r="M195" s="8"/>
      <c r="N195" s="8"/>
      <c r="O195" s="8"/>
      <c r="P195" s="8"/>
      <c r="Q195" s="8"/>
      <c r="R195" s="20"/>
      <c r="S195" s="20"/>
      <c r="T195" s="20"/>
      <c r="U195" s="20"/>
      <c r="V195" s="8"/>
      <c r="W195" s="344"/>
      <c r="X195" s="344"/>
      <c r="Y195" s="344"/>
      <c r="Z195" s="344"/>
      <c r="AA195" s="344"/>
      <c r="AB195" s="20"/>
      <c r="AC195" s="20"/>
      <c r="AD195" s="8"/>
      <c r="AE195" s="8"/>
      <c r="AF195" s="8"/>
      <c r="AG195" s="8"/>
      <c r="AH195" s="8"/>
    </row>
    <row r="196" spans="1:34" s="6" customFormat="1" ht="30.75" customHeight="1" x14ac:dyDescent="0.3">
      <c r="A196" s="8"/>
      <c r="B196" s="469" t="s">
        <v>306</v>
      </c>
      <c r="C196" s="470"/>
      <c r="D196" s="471"/>
      <c r="E196" s="23" t="s">
        <v>222</v>
      </c>
      <c r="F196" s="23" t="s">
        <v>195</v>
      </c>
      <c r="G196" s="23" t="s">
        <v>37</v>
      </c>
      <c r="H196" s="23" t="s">
        <v>206</v>
      </c>
      <c r="I196" s="167" t="s">
        <v>223</v>
      </c>
      <c r="J196" s="23" t="s">
        <v>196</v>
      </c>
      <c r="K196" s="8"/>
      <c r="L196" s="8"/>
      <c r="M196" s="8"/>
      <c r="N196" s="8"/>
      <c r="O196" s="8"/>
      <c r="P196" s="8"/>
      <c r="Q196" s="8"/>
      <c r="R196" s="20"/>
      <c r="S196" s="20"/>
      <c r="T196" s="20"/>
      <c r="U196" s="20"/>
      <c r="V196" s="8"/>
      <c r="W196" s="344"/>
      <c r="X196" s="344"/>
      <c r="Y196" s="344"/>
      <c r="Z196" s="344"/>
      <c r="AA196" s="344"/>
      <c r="AB196" s="20"/>
      <c r="AC196" s="20"/>
      <c r="AD196" s="8"/>
      <c r="AE196" s="8"/>
      <c r="AF196" s="8"/>
      <c r="AG196" s="8"/>
      <c r="AH196" s="8"/>
    </row>
    <row r="197" spans="1:34" s="6" customFormat="1" ht="19.95" customHeight="1" x14ac:dyDescent="0.3">
      <c r="A197" s="8"/>
      <c r="B197" s="377" t="s">
        <v>26</v>
      </c>
      <c r="C197" s="472"/>
      <c r="D197" s="378"/>
      <c r="E197" s="123"/>
      <c r="F197" s="122">
        <f>IF(E197="round",1,1.1)</f>
        <v>1.1000000000000001</v>
      </c>
      <c r="G197" s="128">
        <f>E97</f>
        <v>0</v>
      </c>
      <c r="H197" s="129">
        <f>M148</f>
        <v>0</v>
      </c>
      <c r="I197" s="124"/>
      <c r="J197" s="147" t="str">
        <f>IFERROR(G197/(G197-(I197*H197)),"")</f>
        <v/>
      </c>
      <c r="K197" s="8"/>
      <c r="L197" s="8"/>
      <c r="M197" s="8"/>
      <c r="N197" s="8"/>
      <c r="O197" s="8"/>
      <c r="P197" s="8"/>
      <c r="Q197" s="8"/>
      <c r="R197" s="339"/>
      <c r="S197" s="339"/>
      <c r="T197" s="339"/>
      <c r="U197" s="339"/>
      <c r="V197" s="339"/>
      <c r="W197" s="8"/>
      <c r="X197" s="8"/>
      <c r="Y197" s="8"/>
      <c r="Z197" s="8"/>
      <c r="AA197" s="8"/>
      <c r="AB197" s="8"/>
      <c r="AC197" s="8"/>
      <c r="AD197" s="8"/>
      <c r="AE197" s="8"/>
      <c r="AF197" s="8"/>
      <c r="AG197" s="8"/>
      <c r="AH197" s="8"/>
    </row>
    <row r="198" spans="1:34" s="6" customFormat="1" ht="19.95" customHeight="1" x14ac:dyDescent="0.3">
      <c r="A198" s="8"/>
      <c r="B198" s="377" t="s">
        <v>27</v>
      </c>
      <c r="C198" s="472"/>
      <c r="D198" s="378"/>
      <c r="E198" s="123"/>
      <c r="F198" s="122">
        <f t="shared" ref="F198:F199" si="10">IF(E198="round",1,1.1)</f>
        <v>1.1000000000000001</v>
      </c>
      <c r="G198" s="128">
        <f t="shared" ref="G198:G199" si="11">E98</f>
        <v>0</v>
      </c>
      <c r="H198" s="129">
        <f>M149</f>
        <v>0</v>
      </c>
      <c r="I198" s="124"/>
      <c r="J198" s="147" t="str">
        <f t="shared" ref="J198:J199" si="12">IFERROR(G198/(G198-(I198*H198)),"")</f>
        <v/>
      </c>
      <c r="K198" s="8"/>
      <c r="L198" s="8"/>
      <c r="M198" s="8"/>
      <c r="N198" s="8"/>
      <c r="O198" s="8"/>
      <c r="P198" s="8"/>
      <c r="Q198" s="8"/>
      <c r="R198" s="8"/>
      <c r="S198" s="8"/>
      <c r="T198" s="8"/>
      <c r="U198" s="8"/>
      <c r="V198" s="8"/>
      <c r="W198" s="356"/>
      <c r="X198" s="356"/>
      <c r="Y198" s="356"/>
      <c r="Z198" s="356"/>
      <c r="AA198" s="356"/>
      <c r="AB198" s="356"/>
      <c r="AC198" s="8"/>
      <c r="AD198" s="8"/>
      <c r="AE198" s="8"/>
      <c r="AF198" s="8"/>
      <c r="AG198" s="8"/>
      <c r="AH198" s="8"/>
    </row>
    <row r="199" spans="1:34" s="6" customFormat="1" ht="19.95" customHeight="1" x14ac:dyDescent="0.3">
      <c r="A199" s="8"/>
      <c r="B199" s="407" t="s">
        <v>28</v>
      </c>
      <c r="C199" s="407"/>
      <c r="D199" s="407"/>
      <c r="E199" s="123"/>
      <c r="F199" s="122">
        <f t="shared" si="10"/>
        <v>1.1000000000000001</v>
      </c>
      <c r="G199" s="128">
        <f t="shared" si="11"/>
        <v>0</v>
      </c>
      <c r="H199" s="129">
        <f>M150</f>
        <v>0</v>
      </c>
      <c r="I199" s="124"/>
      <c r="J199" s="147" t="str">
        <f t="shared" si="12"/>
        <v/>
      </c>
      <c r="K199" s="8"/>
      <c r="L199" s="8"/>
      <c r="M199" s="8"/>
      <c r="N199" s="8"/>
      <c r="O199" s="8"/>
      <c r="P199" s="8"/>
      <c r="Q199" s="8"/>
      <c r="R199" s="8"/>
      <c r="S199" s="8"/>
      <c r="T199" s="8"/>
      <c r="U199" s="8"/>
      <c r="V199" s="8"/>
      <c r="W199" s="9"/>
      <c r="X199" s="9"/>
      <c r="Y199" s="9"/>
      <c r="Z199" s="9"/>
      <c r="AA199" s="9"/>
      <c r="AB199" s="9"/>
      <c r="AC199" s="8"/>
      <c r="AD199" s="8"/>
      <c r="AE199" s="8"/>
      <c r="AF199" s="8"/>
      <c r="AG199" s="8"/>
      <c r="AH199" s="8"/>
    </row>
    <row r="200" spans="1:34" s="6" customFormat="1" ht="19.95" customHeight="1" x14ac:dyDescent="0.3">
      <c r="A200" s="8"/>
      <c r="E200" s="8"/>
      <c r="F200" s="8"/>
      <c r="G200" s="8"/>
      <c r="H200" s="18"/>
      <c r="I200" s="8"/>
      <c r="J200" s="8"/>
      <c r="K200" s="8"/>
      <c r="L200" s="8"/>
      <c r="M200" s="8"/>
      <c r="N200" s="8"/>
      <c r="O200" s="8"/>
      <c r="P200" s="8"/>
      <c r="Q200" s="8"/>
      <c r="R200" s="8"/>
      <c r="S200" s="8"/>
      <c r="T200" s="8"/>
      <c r="U200" s="8"/>
      <c r="V200" s="8"/>
      <c r="W200" s="9"/>
      <c r="X200" s="9"/>
      <c r="Y200" s="9"/>
      <c r="Z200" s="9"/>
      <c r="AA200" s="9"/>
      <c r="AB200" s="9"/>
      <c r="AC200" s="8"/>
      <c r="AD200" s="8"/>
      <c r="AE200" s="8"/>
      <c r="AF200" s="8"/>
      <c r="AG200" s="8"/>
      <c r="AH200" s="8"/>
    </row>
    <row r="201" spans="1:34" s="6" customFormat="1" ht="19.95" customHeight="1" x14ac:dyDescent="0.3">
      <c r="A201" s="8"/>
      <c r="B201" s="7"/>
      <c r="C201" s="8"/>
      <c r="E201" s="8"/>
      <c r="F201" s="8"/>
      <c r="G201" s="8"/>
      <c r="H201" s="18"/>
      <c r="I201" s="8"/>
      <c r="J201" s="8"/>
      <c r="K201" s="8"/>
      <c r="L201" s="8"/>
      <c r="M201" s="8"/>
      <c r="N201" s="8"/>
      <c r="O201" s="8"/>
      <c r="P201" s="8"/>
      <c r="Q201" s="8"/>
      <c r="R201" s="8"/>
      <c r="S201" s="8"/>
      <c r="T201" s="8"/>
      <c r="U201" s="8"/>
      <c r="V201" s="8"/>
      <c r="W201" s="9"/>
      <c r="X201" s="9"/>
      <c r="Y201" s="9"/>
      <c r="Z201" s="9"/>
      <c r="AA201" s="9"/>
      <c r="AB201" s="9"/>
      <c r="AC201" s="8"/>
      <c r="AD201" s="8"/>
      <c r="AE201" s="8"/>
      <c r="AF201" s="8"/>
      <c r="AG201" s="8"/>
      <c r="AH201" s="8"/>
    </row>
    <row r="202" spans="1:34" s="6" customFormat="1" ht="19.95" customHeight="1" x14ac:dyDescent="0.3">
      <c r="A202" s="8"/>
      <c r="B202" s="469" t="s">
        <v>306</v>
      </c>
      <c r="C202" s="470"/>
      <c r="D202" s="471"/>
      <c r="E202" s="23" t="s">
        <v>34</v>
      </c>
      <c r="F202" s="23" t="s">
        <v>233</v>
      </c>
      <c r="G202" s="23" t="s">
        <v>232</v>
      </c>
      <c r="H202" s="23" t="s">
        <v>194</v>
      </c>
      <c r="I202" s="40" t="s">
        <v>241</v>
      </c>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row>
    <row r="203" spans="1:34" s="6" customFormat="1" ht="19.95" customHeight="1" x14ac:dyDescent="0.3">
      <c r="A203" s="8"/>
      <c r="B203" s="377" t="s">
        <v>26</v>
      </c>
      <c r="C203" s="472"/>
      <c r="D203" s="378"/>
      <c r="E203" s="123"/>
      <c r="F203" s="128" t="str">
        <f>IFERROR(E203/H197,"")</f>
        <v/>
      </c>
      <c r="G203" s="128" t="str">
        <f>IFERROR(E203+K123,"")</f>
        <v/>
      </c>
      <c r="H203" s="122" t="str">
        <f>IFERROR(IF(K123&gt;0,IF(G203/H197&gt;1.6,1, 0.85*(G203/H197)^0.34),IF(F203&gt;1.6,1,0.85*(F203)^0.34)),"")</f>
        <v/>
      </c>
      <c r="I203" s="128" t="str">
        <f>IFERROR((F197*J197*H203*E154^0.635)/1693,"")</f>
        <v/>
      </c>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row>
    <row r="204" spans="1:34" s="6" customFormat="1" ht="19.95" customHeight="1" x14ac:dyDescent="0.3">
      <c r="A204" s="8"/>
      <c r="B204" s="377" t="s">
        <v>27</v>
      </c>
      <c r="C204" s="472"/>
      <c r="D204" s="378"/>
      <c r="E204" s="123"/>
      <c r="F204" s="128" t="str">
        <f>IFERROR(E204/H198,"")</f>
        <v/>
      </c>
      <c r="G204" s="128" t="str">
        <f>IFERROR(E204+K124,"")</f>
        <v/>
      </c>
      <c r="H204" s="122" t="str">
        <f>IFERROR(IF(K124&gt;0,IF(G204/H198&gt;1.6,1, 0.85*(G204/H198)^0.34),IF(F204&gt;1.6,1,0.85*(F204)^0.34)),"")</f>
        <v/>
      </c>
      <c r="I204" s="128" t="str">
        <f>IFERROR((F198*J198*H204*E155^0.635)/1693,"")</f>
        <v/>
      </c>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row>
    <row r="205" spans="1:34" s="6" customFormat="1" ht="19.95" customHeight="1" x14ac:dyDescent="0.3">
      <c r="A205" s="8"/>
      <c r="B205" s="407" t="s">
        <v>28</v>
      </c>
      <c r="C205" s="407"/>
      <c r="D205" s="407"/>
      <c r="E205" s="123"/>
      <c r="F205" s="128" t="str">
        <f t="shared" ref="F205" si="13">IFERROR(E205/H199,"")</f>
        <v/>
      </c>
      <c r="G205" s="128" t="str">
        <f>IFERROR(E205+K125,"")</f>
        <v/>
      </c>
      <c r="H205" s="122" t="str">
        <f>IFERROR(IF(K125&gt;0,IF(G205/H199&gt;1.6,1, 0.85*(G205/H199)^0.34),IF(F205&gt;1.6,1,0.85*(F205)^0.34)),"")</f>
        <v/>
      </c>
      <c r="I205" s="128" t="str">
        <f>IFERROR((F199*J199*H205*E156^0.635)/1693,"")</f>
        <v/>
      </c>
      <c r="J205" s="20"/>
      <c r="K205" s="20"/>
      <c r="L205" s="20"/>
      <c r="M205" s="20"/>
      <c r="N205" s="8"/>
      <c r="O205" s="8"/>
      <c r="P205" s="8"/>
      <c r="Q205" s="8"/>
      <c r="R205" s="8"/>
      <c r="S205" s="8"/>
      <c r="T205" s="8"/>
      <c r="U205" s="8"/>
      <c r="V205" s="8"/>
      <c r="W205" s="8"/>
      <c r="X205" s="8"/>
      <c r="Y205" s="8"/>
      <c r="Z205" s="8"/>
      <c r="AA205" s="8"/>
      <c r="AB205" s="8"/>
      <c r="AC205" s="8"/>
      <c r="AD205" s="8"/>
      <c r="AE205" s="8"/>
      <c r="AF205" s="8"/>
      <c r="AG205" s="8"/>
      <c r="AH205" s="8"/>
    </row>
    <row r="206" spans="1:34" s="8" customFormat="1" ht="19.95" customHeight="1" x14ac:dyDescent="0.3">
      <c r="B206" s="153"/>
      <c r="C206" s="153"/>
      <c r="D206" s="153"/>
      <c r="E206" s="11"/>
      <c r="F206" s="20"/>
      <c r="G206" s="20"/>
      <c r="H206" s="20"/>
      <c r="I206" s="20"/>
      <c r="J206" s="20"/>
      <c r="K206" s="20"/>
      <c r="L206" s="20"/>
      <c r="M206" s="20"/>
    </row>
    <row r="207" spans="1:34" s="6" customFormat="1" ht="19.95" customHeight="1" x14ac:dyDescent="0.35">
      <c r="A207" s="8"/>
      <c r="B207" s="68" t="s">
        <v>377</v>
      </c>
      <c r="C207" s="8"/>
      <c r="D207" s="118"/>
      <c r="E207" s="118"/>
      <c r="F207" s="92"/>
      <c r="G207" s="119"/>
      <c r="H207" s="114"/>
      <c r="I207" s="120"/>
      <c r="J207" s="86"/>
      <c r="K207" s="86"/>
      <c r="L207" s="86"/>
      <c r="M207" s="86"/>
      <c r="N207" s="8"/>
      <c r="O207" s="8"/>
      <c r="P207" s="8"/>
      <c r="Q207" s="8"/>
      <c r="R207" s="8"/>
      <c r="S207" s="8"/>
      <c r="T207" s="8"/>
      <c r="U207" s="8"/>
      <c r="V207" s="8"/>
      <c r="W207" s="8"/>
      <c r="X207" s="8"/>
      <c r="Y207" s="8"/>
      <c r="Z207" s="8"/>
      <c r="AA207" s="8"/>
      <c r="AB207" s="8"/>
      <c r="AC207" s="8"/>
      <c r="AD207" s="8"/>
      <c r="AE207" s="8"/>
      <c r="AF207" s="8"/>
      <c r="AG207" s="8"/>
      <c r="AH207" s="8"/>
    </row>
    <row r="208" spans="1:34" s="6" customFormat="1" ht="19.95" customHeight="1" x14ac:dyDescent="0.35">
      <c r="A208" s="8"/>
      <c r="B208" s="68"/>
      <c r="C208" s="8"/>
      <c r="D208" s="118"/>
      <c r="E208" s="118"/>
      <c r="F208" s="92"/>
      <c r="G208" s="119"/>
      <c r="H208" s="114"/>
      <c r="I208" s="120"/>
      <c r="J208" s="86"/>
      <c r="K208" s="86"/>
      <c r="L208" s="86"/>
      <c r="M208" s="86"/>
      <c r="N208" s="8"/>
      <c r="O208" s="8"/>
      <c r="P208" s="8"/>
      <c r="Q208" s="8"/>
      <c r="R208" s="8"/>
      <c r="S208" s="8"/>
      <c r="T208" s="8"/>
      <c r="U208" s="8"/>
      <c r="V208" s="8"/>
      <c r="W208" s="8"/>
      <c r="X208" s="8"/>
      <c r="Y208" s="8"/>
      <c r="Z208" s="8"/>
      <c r="AA208" s="8"/>
      <c r="AB208" s="8"/>
      <c r="AC208" s="8"/>
      <c r="AD208" s="8"/>
      <c r="AE208" s="8"/>
      <c r="AF208" s="8"/>
      <c r="AG208" s="8"/>
      <c r="AH208" s="8"/>
    </row>
    <row r="209" spans="1:34" s="6" customFormat="1" ht="19.95" customHeight="1" x14ac:dyDescent="0.35">
      <c r="A209" s="8"/>
      <c r="B209" s="68"/>
      <c r="C209" s="8"/>
      <c r="D209" s="118"/>
      <c r="E209" s="118"/>
      <c r="F209" s="92"/>
      <c r="G209" s="119"/>
      <c r="H209" s="114"/>
      <c r="I209" s="120"/>
      <c r="J209" s="86"/>
      <c r="K209" s="86"/>
      <c r="L209" s="86"/>
      <c r="M209" s="86"/>
      <c r="N209" s="8"/>
      <c r="O209" s="8"/>
      <c r="P209" s="8"/>
      <c r="Q209" s="8"/>
      <c r="R209" s="8"/>
      <c r="S209" s="8"/>
      <c r="T209" s="8"/>
      <c r="U209" s="8"/>
      <c r="V209" s="8"/>
      <c r="W209" s="8"/>
      <c r="X209" s="8"/>
      <c r="Y209" s="8"/>
      <c r="Z209" s="8"/>
      <c r="AA209" s="8"/>
      <c r="AB209" s="8"/>
      <c r="AC209" s="8"/>
      <c r="AD209" s="8"/>
      <c r="AE209" s="8"/>
      <c r="AF209" s="8"/>
      <c r="AG209" s="8"/>
      <c r="AH209" s="8"/>
    </row>
    <row r="210" spans="1:34" s="6" customFormat="1" ht="19.95" customHeight="1" x14ac:dyDescent="0.35">
      <c r="A210" s="8"/>
      <c r="B210" s="68"/>
      <c r="C210" s="8"/>
      <c r="D210" s="118"/>
      <c r="E210" s="118"/>
      <c r="F210" s="92"/>
      <c r="G210" s="119"/>
      <c r="H210" s="114"/>
      <c r="I210" s="120"/>
      <c r="J210" s="86"/>
      <c r="K210" s="86"/>
      <c r="L210" s="86"/>
      <c r="M210" s="86"/>
      <c r="N210" s="8"/>
      <c r="O210" s="8"/>
      <c r="P210" s="8"/>
      <c r="Q210" s="8"/>
      <c r="R210" s="8"/>
      <c r="S210" s="8"/>
      <c r="T210" s="8"/>
      <c r="U210" s="8"/>
      <c r="V210" s="8"/>
      <c r="W210" s="8"/>
      <c r="X210" s="8"/>
      <c r="Y210" s="8"/>
      <c r="Z210" s="8"/>
      <c r="AA210" s="8"/>
      <c r="AB210" s="8"/>
      <c r="AC210" s="8"/>
      <c r="AD210" s="8"/>
      <c r="AE210" s="8"/>
      <c r="AF210" s="8"/>
      <c r="AG210" s="8"/>
      <c r="AH210" s="8"/>
    </row>
    <row r="211" spans="1:34" s="6" customFormat="1" ht="19.95" customHeight="1" x14ac:dyDescent="0.35">
      <c r="A211" s="8"/>
      <c r="B211" s="68"/>
      <c r="C211" s="8"/>
      <c r="D211" s="118"/>
      <c r="E211" s="118"/>
      <c r="F211" s="92"/>
      <c r="G211" s="119"/>
      <c r="H211" s="114"/>
      <c r="I211" s="120"/>
      <c r="J211" s="86"/>
      <c r="K211" s="86"/>
      <c r="L211" s="86"/>
      <c r="M211" s="86"/>
      <c r="N211" s="8"/>
      <c r="O211" s="8"/>
      <c r="P211" s="8"/>
      <c r="Q211" s="8"/>
      <c r="R211" s="8"/>
      <c r="S211" s="8"/>
      <c r="T211" s="8"/>
      <c r="U211" s="8"/>
      <c r="V211" s="8"/>
      <c r="W211" s="8"/>
      <c r="X211" s="8"/>
      <c r="Y211" s="8"/>
      <c r="Z211" s="8"/>
      <c r="AA211" s="8"/>
      <c r="AB211" s="8"/>
      <c r="AC211" s="8"/>
      <c r="AD211" s="8"/>
      <c r="AE211" s="8"/>
      <c r="AF211" s="8"/>
      <c r="AG211" s="8"/>
      <c r="AH211" s="8"/>
    </row>
    <row r="212" spans="1:34" s="6" customFormat="1" ht="19.95" customHeight="1" x14ac:dyDescent="0.35">
      <c r="A212" s="8"/>
      <c r="B212" s="68"/>
      <c r="C212" s="8"/>
      <c r="D212" s="118"/>
      <c r="E212" s="118"/>
      <c r="F212" s="92"/>
      <c r="G212" s="119"/>
      <c r="H212" s="114"/>
      <c r="I212" s="120"/>
      <c r="J212" s="86"/>
      <c r="K212" s="86"/>
      <c r="L212" s="86"/>
      <c r="M212" s="86"/>
      <c r="N212" s="8"/>
      <c r="O212" s="8"/>
      <c r="P212" s="8"/>
      <c r="Q212" s="8"/>
      <c r="R212" s="8"/>
      <c r="S212" s="8"/>
      <c r="T212" s="8"/>
      <c r="U212" s="8"/>
      <c r="V212" s="8"/>
      <c r="W212" s="8"/>
      <c r="X212" s="8"/>
      <c r="Y212" s="8"/>
      <c r="Z212" s="8"/>
      <c r="AA212" s="8"/>
      <c r="AB212" s="8"/>
      <c r="AC212" s="8"/>
      <c r="AD212" s="8"/>
      <c r="AE212" s="8"/>
      <c r="AF212" s="8"/>
      <c r="AG212" s="8"/>
      <c r="AH212" s="8"/>
    </row>
    <row r="213" spans="1:34" s="6" customFormat="1" ht="19.95" customHeight="1" x14ac:dyDescent="0.3">
      <c r="A213" s="8"/>
      <c r="B213" s="20" t="s">
        <v>199</v>
      </c>
      <c r="C213" s="20" t="s">
        <v>105</v>
      </c>
      <c r="D213" s="8" t="s">
        <v>202</v>
      </c>
      <c r="E213" s="8"/>
      <c r="F213" s="8"/>
      <c r="G213" s="8"/>
      <c r="H213" s="8"/>
      <c r="I213" s="8"/>
      <c r="J213" s="8"/>
      <c r="K213" s="8"/>
      <c r="L213" s="8"/>
      <c r="M213" s="86"/>
      <c r="N213" s="8"/>
      <c r="O213" s="8"/>
      <c r="P213" s="8"/>
      <c r="Q213" s="8"/>
      <c r="R213" s="8"/>
      <c r="S213" s="8"/>
      <c r="T213" s="8"/>
      <c r="U213" s="8"/>
      <c r="V213" s="8"/>
      <c r="W213" s="8"/>
      <c r="X213" s="8"/>
      <c r="Y213" s="8"/>
      <c r="Z213" s="8"/>
      <c r="AA213" s="8"/>
      <c r="AB213" s="8"/>
      <c r="AC213" s="8"/>
      <c r="AD213" s="8"/>
      <c r="AE213" s="8"/>
      <c r="AF213" s="8"/>
      <c r="AG213" s="8"/>
      <c r="AH213" s="8"/>
    </row>
    <row r="214" spans="1:34" s="6" customFormat="1" ht="19.95" customHeight="1" x14ac:dyDescent="0.3">
      <c r="A214" s="8"/>
      <c r="B214" s="61" t="s">
        <v>234</v>
      </c>
      <c r="C214" s="20" t="s">
        <v>105</v>
      </c>
      <c r="D214" s="8" t="s">
        <v>239</v>
      </c>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row>
    <row r="215" spans="1:34" s="6" customFormat="1" ht="19.95" customHeight="1" x14ac:dyDescent="0.3">
      <c r="A215" s="8"/>
      <c r="B215" s="61" t="s">
        <v>235</v>
      </c>
      <c r="C215" s="20" t="s">
        <v>105</v>
      </c>
      <c r="D215" s="8" t="s">
        <v>240</v>
      </c>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row>
    <row r="216" spans="1:34" s="6" customFormat="1" ht="19.95" customHeight="1" x14ac:dyDescent="0.3">
      <c r="A216" s="8"/>
      <c r="B216" s="61" t="s">
        <v>236</v>
      </c>
      <c r="C216" s="20" t="s">
        <v>105</v>
      </c>
      <c r="D216" s="8" t="s">
        <v>336</v>
      </c>
      <c r="E216" s="8"/>
      <c r="F216" s="8"/>
      <c r="G216" s="8"/>
      <c r="H216" s="8"/>
      <c r="I216" s="8"/>
      <c r="J216" s="8"/>
      <c r="K216" s="8"/>
      <c r="L216" s="8"/>
      <c r="M216" s="8"/>
      <c r="N216" s="8"/>
      <c r="O216" s="8"/>
      <c r="P216" s="8"/>
      <c r="Q216" s="8"/>
      <c r="R216" s="8"/>
      <c r="S216" s="8"/>
      <c r="T216" s="8"/>
      <c r="U216" s="8"/>
      <c r="V216" s="8"/>
      <c r="W216" s="8"/>
      <c r="X216" s="8"/>
      <c r="Y216" s="8"/>
      <c r="Z216" s="8"/>
      <c r="AB216" s="8"/>
      <c r="AC216" s="8"/>
      <c r="AD216" s="8"/>
    </row>
    <row r="217" spans="1:34" s="6" customFormat="1" ht="19.95" customHeight="1" x14ac:dyDescent="0.3">
      <c r="A217" s="8"/>
      <c r="B217" s="61" t="s">
        <v>237</v>
      </c>
      <c r="C217" s="20" t="s">
        <v>105</v>
      </c>
      <c r="D217" s="8" t="s">
        <v>263</v>
      </c>
      <c r="E217" s="8"/>
      <c r="F217" s="8"/>
      <c r="G217" s="8"/>
      <c r="H217" s="8"/>
      <c r="I217" s="8"/>
      <c r="J217" s="8"/>
      <c r="K217" s="8"/>
      <c r="L217" s="8"/>
      <c r="M217" s="8"/>
      <c r="N217" s="8"/>
      <c r="O217" s="8"/>
      <c r="P217" s="8"/>
      <c r="Q217" s="8"/>
      <c r="R217" s="356"/>
      <c r="S217" s="356"/>
      <c r="T217" s="356"/>
      <c r="U217" s="356"/>
      <c r="V217" s="356"/>
      <c r="W217" s="8"/>
      <c r="X217" s="8"/>
      <c r="Y217" s="8"/>
      <c r="Z217" s="8"/>
      <c r="AA217" s="8"/>
      <c r="AB217" s="8"/>
      <c r="AC217" s="8"/>
      <c r="AD217" s="8"/>
    </row>
    <row r="218" spans="1:34" s="6" customFormat="1" ht="19.95" customHeight="1" x14ac:dyDescent="0.3">
      <c r="A218" s="8"/>
      <c r="B218" s="61" t="s">
        <v>238</v>
      </c>
      <c r="C218" s="20" t="s">
        <v>105</v>
      </c>
      <c r="D218" s="8" t="s">
        <v>264</v>
      </c>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4" s="6" customFormat="1" ht="19.95" customHeight="1" x14ac:dyDescent="0.3">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row>
    <row r="220" spans="1:34" s="6" customFormat="1" ht="19.95" customHeight="1" x14ac:dyDescent="0.3">
      <c r="A220" s="8"/>
      <c r="B220" s="469" t="s">
        <v>306</v>
      </c>
      <c r="C220" s="470"/>
      <c r="D220" s="471"/>
      <c r="E220" s="40" t="s">
        <v>236</v>
      </c>
      <c r="F220" s="23" t="s">
        <v>309</v>
      </c>
      <c r="G220" s="23" t="s">
        <v>308</v>
      </c>
      <c r="H220" s="40" t="s">
        <v>293</v>
      </c>
      <c r="I220" s="40" t="s">
        <v>234</v>
      </c>
      <c r="J220" s="40" t="s">
        <v>294</v>
      </c>
      <c r="K220" s="40" t="s">
        <v>235</v>
      </c>
      <c r="L220" s="8"/>
      <c r="M220" s="8"/>
      <c r="N220" s="8"/>
      <c r="O220" s="8"/>
      <c r="P220" s="8"/>
      <c r="Q220" s="8"/>
      <c r="R220" s="8"/>
      <c r="S220" s="8"/>
      <c r="T220" s="8"/>
      <c r="U220" s="8"/>
      <c r="V220" s="8"/>
      <c r="W220" s="8"/>
      <c r="X220" s="8"/>
      <c r="Y220" s="8"/>
      <c r="Z220" s="8"/>
      <c r="AA220" s="8"/>
      <c r="AB220" s="8"/>
      <c r="AC220" s="8"/>
      <c r="AD220" s="8"/>
      <c r="AE220" s="8"/>
    </row>
    <row r="221" spans="1:34" s="6" customFormat="1" ht="19.95" customHeight="1" x14ac:dyDescent="0.35">
      <c r="A221" s="8"/>
      <c r="B221" s="377" t="s">
        <v>26</v>
      </c>
      <c r="C221" s="472"/>
      <c r="D221" s="378"/>
      <c r="E221" s="144"/>
      <c r="F221" s="166">
        <f>F123</f>
        <v>0</v>
      </c>
      <c r="G221" s="124"/>
      <c r="H221" s="149"/>
      <c r="I221" s="129" t="str">
        <f>IFERROR(644.32*(E221^0.4242)*((G221/3.2808)^1.648)*(1.058*H221)^-0.605,"")</f>
        <v/>
      </c>
      <c r="J221" s="145" t="str">
        <f>H178</f>
        <v/>
      </c>
      <c r="K221" s="147" t="str">
        <f>IFERROR(73*(E221^0.126)*((G221/3.2808)^1.706)*(1.058*J221)^-0.2,"")</f>
        <v/>
      </c>
      <c r="L221" s="8"/>
      <c r="M221" s="8"/>
      <c r="N221" s="8"/>
      <c r="O221" s="8"/>
      <c r="P221" s="8"/>
      <c r="Q221" s="8"/>
      <c r="R221" s="8"/>
      <c r="S221" s="8"/>
      <c r="T221" s="8"/>
      <c r="U221" s="8"/>
      <c r="V221" s="8"/>
      <c r="W221" s="8"/>
      <c r="X221" s="8"/>
      <c r="Y221" s="8"/>
      <c r="Z221" s="8"/>
      <c r="AA221" s="8"/>
      <c r="AB221" s="8"/>
      <c r="AC221" s="8"/>
      <c r="AD221" s="8"/>
      <c r="AE221" s="8"/>
    </row>
    <row r="222" spans="1:34" s="6" customFormat="1" ht="19.95" customHeight="1" x14ac:dyDescent="0.35">
      <c r="A222" s="8"/>
      <c r="B222" s="377" t="s">
        <v>27</v>
      </c>
      <c r="C222" s="472"/>
      <c r="D222" s="378"/>
      <c r="E222" s="144"/>
      <c r="F222" s="166">
        <f t="shared" ref="F222:F223" si="14">F124</f>
        <v>0</v>
      </c>
      <c r="G222" s="124"/>
      <c r="H222" s="149"/>
      <c r="I222" s="129" t="str">
        <f>IFERROR(644.32*(E222^0.4242)*((G222/3.2808)^1.648)*(1.058*H222)^-0.605,"")</f>
        <v/>
      </c>
      <c r="J222" s="145"/>
      <c r="K222" s="147" t="str">
        <f>IFERROR(73*(E222^0.126)*((G222/3.2808)^1.706)*(1.058*J222)^-0.2,"")</f>
        <v/>
      </c>
      <c r="L222" s="8"/>
      <c r="M222" s="8"/>
      <c r="N222" s="8"/>
      <c r="O222" s="8"/>
      <c r="P222" s="8"/>
      <c r="Q222" s="8"/>
      <c r="R222" s="8"/>
      <c r="S222" s="8"/>
      <c r="T222" s="8"/>
      <c r="U222" s="8"/>
      <c r="V222" s="8"/>
      <c r="W222" s="8"/>
      <c r="X222" s="8"/>
      <c r="Y222" s="8"/>
      <c r="Z222" s="8"/>
      <c r="AA222" s="8"/>
      <c r="AB222" s="8"/>
      <c r="AC222" s="8"/>
      <c r="AD222" s="8"/>
      <c r="AE222" s="8"/>
    </row>
    <row r="223" spans="1:34" s="6" customFormat="1" ht="19.95" customHeight="1" x14ac:dyDescent="0.35">
      <c r="A223" s="8"/>
      <c r="B223" s="407" t="s">
        <v>28</v>
      </c>
      <c r="C223" s="407"/>
      <c r="D223" s="407"/>
      <c r="E223" s="144"/>
      <c r="F223" s="166">
        <f t="shared" si="14"/>
        <v>0</v>
      </c>
      <c r="G223" s="124"/>
      <c r="H223" s="149"/>
      <c r="I223" s="129" t="str">
        <f>IFERROR(644.32*(E223^0.4242)*((G223/3.2808)^1.648)*(1.058*H223)^-0.605,"")</f>
        <v/>
      </c>
      <c r="J223" s="145"/>
      <c r="K223" s="147" t="str">
        <f>IFERROR(73*(E223^0.126)*((G223/3.2808)^1.706)*(1.058*J223)^-0.2,"")</f>
        <v/>
      </c>
      <c r="L223" s="8"/>
      <c r="M223" s="8"/>
      <c r="N223" s="8"/>
      <c r="O223" s="8"/>
      <c r="P223" s="8"/>
      <c r="Q223" s="8"/>
      <c r="R223" s="8"/>
      <c r="S223" s="8"/>
      <c r="T223" s="8"/>
      <c r="U223" s="8"/>
      <c r="V223" s="8"/>
      <c r="W223" s="8"/>
      <c r="X223" s="8"/>
      <c r="Y223" s="8"/>
      <c r="Z223" s="8"/>
      <c r="AA223" s="8"/>
      <c r="AB223" s="8"/>
      <c r="AC223" s="8"/>
      <c r="AD223" s="8"/>
      <c r="AE223" s="8"/>
    </row>
    <row r="224" spans="1:34" s="6" customFormat="1" ht="19.95" customHeight="1" x14ac:dyDescent="0.3">
      <c r="A224" s="8"/>
      <c r="B224" s="8"/>
      <c r="C224" s="8"/>
      <c r="E224" s="8" t="s">
        <v>295</v>
      </c>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row>
    <row r="225" spans="1:30" s="6" customFormat="1" ht="19.95" customHeight="1" x14ac:dyDescent="0.3">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row>
    <row r="226" spans="1:30" s="6" customFormat="1" ht="19.95" customHeight="1" x14ac:dyDescent="0.35">
      <c r="A226" s="8"/>
      <c r="B226" s="68" t="s">
        <v>378</v>
      </c>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row>
    <row r="227" spans="1:30" s="6" customFormat="1" ht="19.95" customHeight="1" x14ac:dyDescent="0.3">
      <c r="A227" s="8"/>
      <c r="B227" s="7"/>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row>
    <row r="228" spans="1:30" s="6" customFormat="1" ht="19.95" customHeight="1" x14ac:dyDescent="0.3">
      <c r="A228" s="8"/>
      <c r="B228" s="7"/>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row>
    <row r="229" spans="1:30" s="6" customFormat="1" ht="19.95" customHeight="1" x14ac:dyDescent="0.3">
      <c r="A229" s="8"/>
      <c r="B229" s="7"/>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row>
    <row r="230" spans="1:30" s="6" customFormat="1" ht="19.95" customHeight="1" x14ac:dyDescent="0.3">
      <c r="A230" s="8"/>
      <c r="B230" s="7"/>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row>
    <row r="231" spans="1:30" s="6" customFormat="1" ht="19.95" customHeight="1" x14ac:dyDescent="0.3">
      <c r="A231" s="8"/>
      <c r="B231" s="7"/>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row>
    <row r="232" spans="1:30" ht="16.2" x14ac:dyDescent="0.3">
      <c r="A232" s="8"/>
      <c r="B232" s="7"/>
      <c r="C232" s="8"/>
      <c r="D232" s="8"/>
      <c r="E232" s="8"/>
      <c r="F232" s="8"/>
      <c r="G232" s="8"/>
      <c r="H232" s="8"/>
      <c r="I232" s="8"/>
      <c r="J232" s="8"/>
      <c r="K232" s="8"/>
      <c r="L232" s="8"/>
      <c r="M232" s="8"/>
      <c r="N232" s="8"/>
      <c r="O232" s="10"/>
      <c r="P232" s="10"/>
      <c r="Q232" s="10"/>
      <c r="R232" s="10"/>
      <c r="S232" s="10"/>
      <c r="T232" s="10"/>
      <c r="U232" s="10"/>
      <c r="V232" s="10"/>
      <c r="W232" s="10"/>
      <c r="X232" s="10"/>
      <c r="Y232" s="10"/>
      <c r="Z232" s="10"/>
      <c r="AA232" s="10"/>
      <c r="AB232" s="10"/>
      <c r="AC232" s="10"/>
      <c r="AD232" s="10"/>
    </row>
    <row r="233" spans="1:30" ht="16.2" x14ac:dyDescent="0.3">
      <c r="A233" s="8"/>
      <c r="B233" s="7"/>
      <c r="C233" s="8"/>
      <c r="D233" s="8"/>
      <c r="E233" s="8"/>
      <c r="F233" s="8"/>
      <c r="G233" s="8"/>
      <c r="H233" s="8"/>
      <c r="I233" s="8"/>
      <c r="J233" s="8"/>
      <c r="K233" s="8"/>
      <c r="L233" s="8"/>
      <c r="M233" s="8"/>
      <c r="N233" s="8"/>
      <c r="O233" s="10"/>
      <c r="P233" s="10"/>
      <c r="Q233" s="10"/>
      <c r="R233" s="10"/>
      <c r="S233" s="10"/>
      <c r="T233" s="10"/>
      <c r="U233" s="10"/>
      <c r="V233" s="10"/>
      <c r="W233" s="10"/>
      <c r="X233" s="10"/>
      <c r="Y233" s="10"/>
      <c r="Z233" s="10"/>
      <c r="AA233" s="10"/>
      <c r="AB233" s="10"/>
      <c r="AC233" s="10"/>
      <c r="AD233" s="10"/>
    </row>
    <row r="234" spans="1:30" ht="18.600000000000001" x14ac:dyDescent="0.3">
      <c r="A234" s="8"/>
      <c r="B234" s="20" t="s">
        <v>234</v>
      </c>
      <c r="C234" s="20" t="s">
        <v>105</v>
      </c>
      <c r="D234" s="8" t="s">
        <v>239</v>
      </c>
      <c r="E234" s="8"/>
      <c r="F234" s="8"/>
      <c r="G234" s="8"/>
      <c r="H234" s="8"/>
      <c r="I234" s="8"/>
      <c r="J234" s="8"/>
      <c r="K234" s="8"/>
      <c r="L234" s="8"/>
      <c r="M234" s="8"/>
      <c r="N234" s="8"/>
      <c r="O234" s="10"/>
      <c r="P234" s="10"/>
      <c r="Q234" s="10"/>
      <c r="R234" s="10"/>
      <c r="S234" s="10"/>
      <c r="T234" s="10"/>
      <c r="U234" s="10"/>
      <c r="V234" s="10"/>
      <c r="W234" s="10"/>
      <c r="X234" s="10"/>
      <c r="Y234" s="10"/>
      <c r="Z234" s="10"/>
      <c r="AA234" s="10"/>
      <c r="AB234" s="10"/>
      <c r="AC234" s="10"/>
      <c r="AD234" s="10"/>
    </row>
    <row r="235" spans="1:30" ht="18.600000000000001" x14ac:dyDescent="0.3">
      <c r="A235" s="8"/>
      <c r="B235" s="20" t="s">
        <v>235</v>
      </c>
      <c r="C235" s="20" t="s">
        <v>105</v>
      </c>
      <c r="D235" s="8" t="s">
        <v>240</v>
      </c>
      <c r="E235" s="8"/>
      <c r="F235" s="8"/>
      <c r="G235" s="8"/>
      <c r="H235" s="8"/>
      <c r="I235" s="8"/>
      <c r="J235" s="8"/>
      <c r="K235" s="8"/>
      <c r="L235" s="8"/>
      <c r="M235" s="8"/>
      <c r="N235" s="8"/>
      <c r="O235" s="10"/>
      <c r="P235" s="10"/>
      <c r="Q235" s="10"/>
      <c r="R235" s="10"/>
      <c r="S235" s="10"/>
      <c r="T235" s="10"/>
      <c r="U235" s="10"/>
      <c r="V235" s="10"/>
      <c r="W235" s="10"/>
      <c r="X235" s="10"/>
      <c r="Y235" s="10"/>
      <c r="Z235" s="10"/>
      <c r="AA235" s="10"/>
      <c r="AB235" s="10"/>
      <c r="AC235" s="10"/>
      <c r="AD235" s="10"/>
    </row>
    <row r="236" spans="1:30" ht="18.600000000000001" x14ac:dyDescent="0.3">
      <c r="A236" s="8"/>
      <c r="B236" s="20" t="s">
        <v>237</v>
      </c>
      <c r="C236" s="20" t="s">
        <v>105</v>
      </c>
      <c r="D236" s="8" t="s">
        <v>263</v>
      </c>
      <c r="E236" s="8"/>
      <c r="F236" s="8"/>
      <c r="G236" s="8"/>
      <c r="H236" s="8"/>
      <c r="I236" s="8"/>
      <c r="J236" s="8"/>
      <c r="K236" s="8"/>
      <c r="L236" s="8"/>
      <c r="M236" s="8"/>
      <c r="N236" s="8"/>
      <c r="O236" s="10"/>
      <c r="P236" s="10"/>
      <c r="Q236" s="10"/>
      <c r="R236" s="10"/>
      <c r="S236" s="10"/>
      <c r="T236" s="10"/>
      <c r="U236" s="10"/>
      <c r="V236" s="10"/>
      <c r="W236" s="10"/>
      <c r="X236" s="10"/>
      <c r="Y236" s="10"/>
      <c r="Z236" s="10"/>
      <c r="AA236" s="10"/>
      <c r="AB236" s="10"/>
      <c r="AC236" s="10"/>
      <c r="AD236" s="10"/>
    </row>
    <row r="237" spans="1:30" ht="18.600000000000001" x14ac:dyDescent="0.3">
      <c r="A237" s="8"/>
      <c r="B237" s="20" t="s">
        <v>238</v>
      </c>
      <c r="C237" s="20" t="s">
        <v>105</v>
      </c>
      <c r="D237" s="8" t="s">
        <v>264</v>
      </c>
      <c r="E237" s="8"/>
      <c r="F237" s="8"/>
      <c r="G237" s="8"/>
      <c r="H237" s="8"/>
      <c r="I237" s="8"/>
      <c r="J237" s="8"/>
      <c r="K237" s="8"/>
      <c r="L237" s="8"/>
      <c r="M237" s="8"/>
      <c r="N237" s="8"/>
      <c r="O237" s="10"/>
      <c r="P237" s="10"/>
      <c r="Q237" s="10"/>
      <c r="R237" s="10"/>
      <c r="S237" s="10"/>
      <c r="T237" s="10"/>
      <c r="U237" s="10"/>
      <c r="V237" s="10"/>
      <c r="W237" s="10"/>
      <c r="X237" s="10"/>
      <c r="Y237" s="10"/>
      <c r="Z237" s="10"/>
      <c r="AA237" s="10"/>
      <c r="AB237" s="10"/>
      <c r="AC237" s="10"/>
      <c r="AD237" s="10"/>
    </row>
    <row r="238" spans="1:30" ht="18.600000000000001" x14ac:dyDescent="0.3">
      <c r="B238" s="20" t="s">
        <v>220</v>
      </c>
      <c r="C238" s="20" t="s">
        <v>105</v>
      </c>
      <c r="D238" s="8" t="s">
        <v>243</v>
      </c>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row>
    <row r="239" spans="1:30" ht="18.600000000000001" x14ac:dyDescent="0.3">
      <c r="B239" s="20" t="s">
        <v>241</v>
      </c>
      <c r="C239" s="20" t="s">
        <v>105</v>
      </c>
      <c r="D239" s="8" t="s">
        <v>242</v>
      </c>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row>
    <row r="240" spans="1:30" x14ac:dyDescent="0.3">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row>
    <row r="241" spans="2:30" ht="18.600000000000001" x14ac:dyDescent="0.3">
      <c r="B241" s="469" t="s">
        <v>306</v>
      </c>
      <c r="C241" s="470"/>
      <c r="D241" s="471"/>
      <c r="E241" s="23" t="s">
        <v>234</v>
      </c>
      <c r="F241" s="23" t="s">
        <v>237</v>
      </c>
      <c r="G241" s="23" t="s">
        <v>220</v>
      </c>
      <c r="H241" s="23" t="s">
        <v>244</v>
      </c>
      <c r="I241" s="10"/>
      <c r="J241" s="10"/>
      <c r="K241" s="10"/>
      <c r="L241" s="10"/>
      <c r="M241" s="10"/>
      <c r="N241" s="10"/>
      <c r="O241" s="10"/>
      <c r="P241" s="10"/>
      <c r="Q241" s="10"/>
      <c r="R241" s="10"/>
      <c r="S241" s="10"/>
      <c r="T241" s="10"/>
      <c r="U241" s="10"/>
      <c r="V241" s="10"/>
      <c r="W241" s="10"/>
      <c r="X241" s="10"/>
      <c r="Y241" s="10"/>
      <c r="Z241" s="10"/>
      <c r="AA241" s="10"/>
      <c r="AB241" s="10"/>
      <c r="AC241" s="10"/>
      <c r="AD241" s="10"/>
    </row>
    <row r="242" spans="2:30" ht="16.2" x14ac:dyDescent="0.3">
      <c r="B242" s="377" t="s">
        <v>26</v>
      </c>
      <c r="C242" s="472"/>
      <c r="D242" s="378"/>
      <c r="E242" s="128" t="str">
        <f>I221</f>
        <v/>
      </c>
      <c r="F242" s="128">
        <f>H221</f>
        <v>0</v>
      </c>
      <c r="G242" s="128" t="str">
        <f>K123</f>
        <v/>
      </c>
      <c r="H242" s="146" t="str">
        <f>IFERROR(CEILING(E242/((288/F242)+(E242/G242)),0.5),"")</f>
        <v/>
      </c>
      <c r="I242" s="10"/>
      <c r="J242" s="10"/>
      <c r="K242" s="10"/>
      <c r="L242" s="10"/>
      <c r="M242" s="10"/>
      <c r="N242" s="10"/>
      <c r="O242" s="10"/>
      <c r="P242" s="10"/>
      <c r="Q242" s="10"/>
      <c r="R242" s="10"/>
      <c r="S242" s="10"/>
      <c r="T242" s="10"/>
      <c r="U242" s="10"/>
      <c r="V242" s="10"/>
      <c r="W242" s="10"/>
      <c r="X242" s="10"/>
      <c r="Y242" s="10"/>
      <c r="Z242" s="10"/>
      <c r="AA242" s="10"/>
      <c r="AB242" s="10"/>
      <c r="AC242" s="10"/>
      <c r="AD242" s="10"/>
    </row>
    <row r="243" spans="2:30" ht="16.2" x14ac:dyDescent="0.3">
      <c r="B243" s="377" t="s">
        <v>27</v>
      </c>
      <c r="C243" s="472"/>
      <c r="D243" s="378"/>
      <c r="E243" s="128" t="str">
        <f>I222</f>
        <v/>
      </c>
      <c r="F243" s="128">
        <f>H222</f>
        <v>0</v>
      </c>
      <c r="G243" s="128" t="str">
        <f>K124</f>
        <v/>
      </c>
      <c r="H243" s="146" t="str">
        <f t="shared" ref="H243:H244" si="15">IFERROR(CEILING(E243/((288/F243)+(E243/G243)),0.5),"")</f>
        <v/>
      </c>
      <c r="I243" s="10"/>
      <c r="J243" s="10"/>
      <c r="K243" s="10"/>
      <c r="L243" s="10"/>
      <c r="M243" s="10"/>
      <c r="N243" s="10"/>
      <c r="O243" s="10"/>
      <c r="P243" s="10"/>
      <c r="Q243" s="10"/>
      <c r="R243" s="10"/>
      <c r="S243" s="10"/>
      <c r="T243" s="10"/>
      <c r="U243" s="10"/>
      <c r="V243" s="10"/>
      <c r="W243" s="10"/>
      <c r="X243" s="10"/>
      <c r="Y243" s="10"/>
      <c r="Z243" s="10"/>
      <c r="AA243" s="10"/>
      <c r="AB243" s="10"/>
      <c r="AC243" s="10"/>
      <c r="AD243" s="10"/>
    </row>
    <row r="244" spans="2:30" ht="16.2" x14ac:dyDescent="0.3">
      <c r="B244" s="407" t="s">
        <v>28</v>
      </c>
      <c r="C244" s="407"/>
      <c r="D244" s="407"/>
      <c r="E244" s="128" t="str">
        <f>I223</f>
        <v/>
      </c>
      <c r="F244" s="128">
        <f>H223</f>
        <v>0</v>
      </c>
      <c r="G244" s="128" t="str">
        <f>K125</f>
        <v/>
      </c>
      <c r="H244" s="146" t="str">
        <f t="shared" si="15"/>
        <v/>
      </c>
      <c r="I244" s="10"/>
      <c r="J244" s="10"/>
      <c r="K244" s="10"/>
      <c r="L244" s="10"/>
      <c r="M244" s="10"/>
      <c r="N244" s="10"/>
      <c r="O244" s="10"/>
      <c r="P244" s="10"/>
      <c r="Q244" s="10"/>
      <c r="R244" s="10"/>
      <c r="S244" s="10"/>
      <c r="T244" s="10"/>
      <c r="U244" s="10"/>
      <c r="V244" s="10"/>
      <c r="W244" s="10"/>
      <c r="X244" s="10"/>
      <c r="Y244" s="10"/>
      <c r="Z244" s="10"/>
      <c r="AA244" s="10"/>
      <c r="AB244" s="10"/>
      <c r="AC244" s="10"/>
      <c r="AD244" s="10"/>
    </row>
    <row r="245" spans="2:30" ht="16.2" x14ac:dyDescent="0.3">
      <c r="B245" s="10"/>
      <c r="C245" s="10"/>
      <c r="D245" s="160"/>
      <c r="E245" s="160"/>
      <c r="F245" s="160"/>
      <c r="G245" s="161"/>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row>
    <row r="246" spans="2:30" ht="16.2" x14ac:dyDescent="0.3">
      <c r="B246" s="10"/>
      <c r="C246" s="10"/>
      <c r="D246" s="160"/>
      <c r="E246" s="160"/>
      <c r="F246" s="160"/>
      <c r="G246" s="161"/>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row>
    <row r="247" spans="2:30" ht="18.600000000000001" x14ac:dyDescent="0.3">
      <c r="B247" s="469" t="s">
        <v>306</v>
      </c>
      <c r="C247" s="470"/>
      <c r="D247" s="471"/>
      <c r="E247" s="148" t="s">
        <v>235</v>
      </c>
      <c r="F247" s="148" t="s">
        <v>238</v>
      </c>
      <c r="G247" s="148" t="s">
        <v>241</v>
      </c>
      <c r="H247" s="148" t="s">
        <v>245</v>
      </c>
      <c r="I247" s="10"/>
      <c r="J247" s="10"/>
      <c r="K247" s="10"/>
      <c r="L247" s="10"/>
      <c r="M247" s="10"/>
      <c r="N247" s="10"/>
      <c r="O247" s="10"/>
      <c r="P247" s="10"/>
      <c r="Q247" s="10"/>
      <c r="R247" s="10"/>
      <c r="S247" s="10"/>
      <c r="T247" s="10"/>
      <c r="U247" s="10"/>
      <c r="V247" s="10"/>
      <c r="W247" s="10"/>
      <c r="X247" s="10"/>
      <c r="Y247" s="10"/>
      <c r="Z247" s="10"/>
      <c r="AA247" s="10"/>
      <c r="AB247" s="10"/>
      <c r="AC247" s="10"/>
      <c r="AD247" s="10"/>
    </row>
    <row r="248" spans="2:30" ht="16.2" x14ac:dyDescent="0.3">
      <c r="B248" s="377" t="s">
        <v>26</v>
      </c>
      <c r="C248" s="472"/>
      <c r="D248" s="378"/>
      <c r="E248" s="128" t="str">
        <f>K221</f>
        <v/>
      </c>
      <c r="F248" s="128" t="str">
        <f>J221</f>
        <v/>
      </c>
      <c r="G248" s="147" t="str">
        <f>I203</f>
        <v/>
      </c>
      <c r="H248" s="146" t="str">
        <f>IFERROR(CEILING(E248/((288/F248)+(E248/G248)),0.5),"")</f>
        <v/>
      </c>
      <c r="I248" s="10"/>
      <c r="J248" s="10"/>
      <c r="K248" s="10"/>
      <c r="L248" s="10"/>
      <c r="M248" s="10"/>
      <c r="N248" s="10"/>
      <c r="O248" s="10"/>
      <c r="P248" s="10"/>
      <c r="Q248" s="10"/>
      <c r="R248" s="10"/>
      <c r="S248" s="10"/>
      <c r="T248" s="10"/>
      <c r="U248" s="10"/>
      <c r="V248" s="10"/>
      <c r="W248" s="10"/>
      <c r="X248" s="10"/>
      <c r="Y248" s="10"/>
      <c r="Z248" s="10"/>
      <c r="AA248" s="10"/>
      <c r="AB248" s="10"/>
      <c r="AC248" s="10"/>
      <c r="AD248" s="10"/>
    </row>
    <row r="249" spans="2:30" ht="16.2" x14ac:dyDescent="0.3">
      <c r="B249" s="377" t="s">
        <v>27</v>
      </c>
      <c r="C249" s="472"/>
      <c r="D249" s="378"/>
      <c r="E249" s="128" t="str">
        <f>K222</f>
        <v/>
      </c>
      <c r="F249" s="128">
        <f>J222</f>
        <v>0</v>
      </c>
      <c r="G249" s="147" t="str">
        <f t="shared" ref="G249:G250" si="16">I204</f>
        <v/>
      </c>
      <c r="H249" s="146" t="str">
        <f t="shared" ref="H249" si="17">IFERROR(CEILING(E249/((288/F249)+(E249/G249)),0.5),"")</f>
        <v/>
      </c>
      <c r="I249" s="10"/>
      <c r="J249" s="10"/>
      <c r="K249" s="10"/>
      <c r="L249" s="10"/>
      <c r="M249" s="10"/>
      <c r="N249" s="10"/>
      <c r="O249" s="10"/>
      <c r="P249" s="10"/>
      <c r="Q249" s="10"/>
      <c r="R249" s="10"/>
      <c r="S249" s="10"/>
      <c r="T249" s="10"/>
      <c r="U249" s="10"/>
      <c r="V249" s="10"/>
      <c r="W249" s="10"/>
      <c r="X249" s="10"/>
      <c r="Y249" s="10"/>
      <c r="Z249" s="10"/>
      <c r="AA249" s="10"/>
      <c r="AB249" s="10"/>
      <c r="AC249" s="10"/>
      <c r="AD249" s="10"/>
    </row>
    <row r="250" spans="2:30" ht="16.2" x14ac:dyDescent="0.3">
      <c r="B250" s="407" t="s">
        <v>28</v>
      </c>
      <c r="C250" s="407"/>
      <c r="D250" s="407"/>
      <c r="E250" s="128" t="str">
        <f>K223</f>
        <v/>
      </c>
      <c r="F250" s="128">
        <f>J223</f>
        <v>0</v>
      </c>
      <c r="G250" s="147" t="str">
        <f t="shared" si="16"/>
        <v/>
      </c>
      <c r="H250" s="146" t="str">
        <f>IFERROR(CEILING(E250/((288/F250)+(E250/G250)),0.5),"")</f>
        <v/>
      </c>
      <c r="I250" s="10"/>
      <c r="J250" s="10"/>
      <c r="K250" s="10"/>
      <c r="L250" s="10"/>
      <c r="M250" s="10"/>
      <c r="N250" s="10"/>
      <c r="O250" s="10"/>
      <c r="P250" s="10"/>
      <c r="Q250" s="10"/>
      <c r="R250" s="10"/>
      <c r="S250" s="10"/>
      <c r="T250" s="10"/>
      <c r="U250" s="10"/>
      <c r="V250" s="10"/>
      <c r="W250" s="10"/>
      <c r="X250" s="10"/>
      <c r="Y250" s="10"/>
      <c r="Z250" s="10"/>
      <c r="AA250" s="10"/>
      <c r="AB250" s="10"/>
      <c r="AC250" s="10"/>
      <c r="AD250" s="10"/>
    </row>
    <row r="251" spans="2:30" x14ac:dyDescent="0.3">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row>
    <row r="252" spans="2:30" x14ac:dyDescent="0.3">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row>
    <row r="253" spans="2:30" ht="16.2" x14ac:dyDescent="0.35">
      <c r="B253" s="68" t="s">
        <v>379</v>
      </c>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row>
    <row r="254" spans="2:30" x14ac:dyDescent="0.3">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row>
    <row r="255" spans="2:30" x14ac:dyDescent="0.3">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row>
    <row r="256" spans="2:30" x14ac:dyDescent="0.3">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row>
    <row r="257" spans="2:30" x14ac:dyDescent="0.3">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row>
    <row r="258" spans="2:30" ht="18.600000000000001" x14ac:dyDescent="0.3">
      <c r="B258" s="469" t="s">
        <v>306</v>
      </c>
      <c r="C258" s="470"/>
      <c r="D258" s="471"/>
      <c r="E258" s="23" t="s">
        <v>246</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row>
    <row r="259" spans="2:30" ht="16.2" x14ac:dyDescent="0.3">
      <c r="B259" s="377" t="s">
        <v>26</v>
      </c>
      <c r="C259" s="472"/>
      <c r="D259" s="378"/>
      <c r="E259" s="146" t="str">
        <f>IFERROR(IF(H242="",CEILING(H248,0.5),IF(H248="",CEILING(H242,0.5),CEILING(H242+H248,0.5))),"")</f>
        <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row>
    <row r="260" spans="2:30" ht="16.2" x14ac:dyDescent="0.3">
      <c r="B260" s="377" t="s">
        <v>27</v>
      </c>
      <c r="C260" s="472"/>
      <c r="D260" s="378"/>
      <c r="E260" s="146" t="str">
        <f t="shared" ref="E260:E261" si="18">IFERROR(IF(H243="",CEILING(H249,0.5),IF(H249="",CEILING(H243,0.5),CEILING(H243+H249,0.5))),"")</f>
        <v/>
      </c>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row>
    <row r="261" spans="2:30" ht="16.2" x14ac:dyDescent="0.3">
      <c r="B261" s="407" t="s">
        <v>28</v>
      </c>
      <c r="C261" s="407"/>
      <c r="D261" s="407"/>
      <c r="E261" s="146" t="str">
        <f t="shared" si="18"/>
        <v/>
      </c>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row>
    <row r="262" spans="2:30" x14ac:dyDescent="0.3">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row>
    <row r="263" spans="2:30" x14ac:dyDescent="0.3">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row>
  </sheetData>
  <sheetProtection algorithmName="SHA-512" hashValue="3HC9LLRICbRp/bfC+BSRKGdJYuk0sXIJ9ZbSEqBNDasvnp4QWeU82Y+gboTdO7bZwcl186YN/qAijy+soW4RAA==" saltValue="9J8XxsBM5FKwZxWpBdvaKA==" spinCount="100000" sheet="1" objects="1" scenarios="1"/>
  <mergeCells count="197">
    <mergeCell ref="B249:D249"/>
    <mergeCell ref="B250:D250"/>
    <mergeCell ref="B258:D258"/>
    <mergeCell ref="B259:D259"/>
    <mergeCell ref="B260:D260"/>
    <mergeCell ref="B261:D261"/>
    <mergeCell ref="B241:D241"/>
    <mergeCell ref="B242:D242"/>
    <mergeCell ref="B243:D243"/>
    <mergeCell ref="B244:D244"/>
    <mergeCell ref="B247:D247"/>
    <mergeCell ref="B248:D248"/>
    <mergeCell ref="B205:D205"/>
    <mergeCell ref="R217:V217"/>
    <mergeCell ref="B220:D220"/>
    <mergeCell ref="B221:D221"/>
    <mergeCell ref="B222:D222"/>
    <mergeCell ref="B223:D223"/>
    <mergeCell ref="B198:D198"/>
    <mergeCell ref="W198:AB198"/>
    <mergeCell ref="B199:D199"/>
    <mergeCell ref="B202:D202"/>
    <mergeCell ref="B203:D203"/>
    <mergeCell ref="B204:D204"/>
    <mergeCell ref="W195:Y195"/>
    <mergeCell ref="Z195:AA195"/>
    <mergeCell ref="B196:D196"/>
    <mergeCell ref="W196:Y196"/>
    <mergeCell ref="Z196:AA196"/>
    <mergeCell ref="B197:D197"/>
    <mergeCell ref="R197:V197"/>
    <mergeCell ref="W188:Y188"/>
    <mergeCell ref="Z188:AA188"/>
    <mergeCell ref="W189:Y189"/>
    <mergeCell ref="Z189:AA189"/>
    <mergeCell ref="W190:Y190"/>
    <mergeCell ref="Z190:AA190"/>
    <mergeCell ref="R184:U184"/>
    <mergeCell ref="R185:U185"/>
    <mergeCell ref="W187:Y187"/>
    <mergeCell ref="Z187:AA187"/>
    <mergeCell ref="H179:I179"/>
    <mergeCell ref="J179:K179"/>
    <mergeCell ref="B180:D180"/>
    <mergeCell ref="F180:G180"/>
    <mergeCell ref="H180:I180"/>
    <mergeCell ref="J180:K180"/>
    <mergeCell ref="B178:D178"/>
    <mergeCell ref="E178:E180"/>
    <mergeCell ref="F178:G178"/>
    <mergeCell ref="H178:I178"/>
    <mergeCell ref="J178:K178"/>
    <mergeCell ref="B179:D179"/>
    <mergeCell ref="F179:G179"/>
    <mergeCell ref="R182:U182"/>
    <mergeCell ref="R183:U183"/>
    <mergeCell ref="B174:D174"/>
    <mergeCell ref="E174:E176"/>
    <mergeCell ref="F174:G174"/>
    <mergeCell ref="H174:I174"/>
    <mergeCell ref="J174:K174"/>
    <mergeCell ref="B175:D175"/>
    <mergeCell ref="F175:G175"/>
    <mergeCell ref="H175:I175"/>
    <mergeCell ref="J175:K175"/>
    <mergeCell ref="B176:D176"/>
    <mergeCell ref="F176:G176"/>
    <mergeCell ref="H176:I176"/>
    <mergeCell ref="J176:K176"/>
    <mergeCell ref="B155:D155"/>
    <mergeCell ref="B156:D156"/>
    <mergeCell ref="R156:V156"/>
    <mergeCell ref="B172:D173"/>
    <mergeCell ref="E172:E173"/>
    <mergeCell ref="F172:G173"/>
    <mergeCell ref="H172:I173"/>
    <mergeCell ref="J172:K173"/>
    <mergeCell ref="B148:D148"/>
    <mergeCell ref="B149:D149"/>
    <mergeCell ref="B150:D150"/>
    <mergeCell ref="B153:D153"/>
    <mergeCell ref="B154:D154"/>
    <mergeCell ref="R154:V154"/>
    <mergeCell ref="D131:K131"/>
    <mergeCell ref="D132:K132"/>
    <mergeCell ref="D133:K133"/>
    <mergeCell ref="D134:K134"/>
    <mergeCell ref="D138:I138"/>
    <mergeCell ref="B147:D147"/>
    <mergeCell ref="B123:D123"/>
    <mergeCell ref="B124:D124"/>
    <mergeCell ref="B125:D125"/>
    <mergeCell ref="D128:E128"/>
    <mergeCell ref="D129:E129"/>
    <mergeCell ref="D130:E130"/>
    <mergeCell ref="B103:D103"/>
    <mergeCell ref="B104:D104"/>
    <mergeCell ref="B105:D105"/>
    <mergeCell ref="R111:Z112"/>
    <mergeCell ref="D115:J115"/>
    <mergeCell ref="B122:D122"/>
    <mergeCell ref="R92:Y92"/>
    <mergeCell ref="B96:D96"/>
    <mergeCell ref="B97:D97"/>
    <mergeCell ref="B98:D98"/>
    <mergeCell ref="B99:D99"/>
    <mergeCell ref="B102:D102"/>
    <mergeCell ref="D83:E83"/>
    <mergeCell ref="D84:K84"/>
    <mergeCell ref="D85:K85"/>
    <mergeCell ref="D86:K86"/>
    <mergeCell ref="D89:I89"/>
    <mergeCell ref="D78:F78"/>
    <mergeCell ref="G78:H78"/>
    <mergeCell ref="I78:J78"/>
    <mergeCell ref="Q78:Y79"/>
    <mergeCell ref="D81:E81"/>
    <mergeCell ref="D82:E82"/>
    <mergeCell ref="D76:F76"/>
    <mergeCell ref="G76:H76"/>
    <mergeCell ref="I76:J76"/>
    <mergeCell ref="D77:F77"/>
    <mergeCell ref="G77:H77"/>
    <mergeCell ref="I77:J77"/>
    <mergeCell ref="Q71:R71"/>
    <mergeCell ref="T71:X71"/>
    <mergeCell ref="Q72:X72"/>
    <mergeCell ref="Q73:X73"/>
    <mergeCell ref="D75:F75"/>
    <mergeCell ref="G75:H75"/>
    <mergeCell ref="I75:J75"/>
    <mergeCell ref="Q67:X67"/>
    <mergeCell ref="Q68:R68"/>
    <mergeCell ref="T68:X68"/>
    <mergeCell ref="Q69:R69"/>
    <mergeCell ref="T69:X69"/>
    <mergeCell ref="Q70:R70"/>
    <mergeCell ref="T70:X70"/>
    <mergeCell ref="D58:F58"/>
    <mergeCell ref="G58:J58"/>
    <mergeCell ref="D59:F59"/>
    <mergeCell ref="G59:J59"/>
    <mergeCell ref="Q60:X60"/>
    <mergeCell ref="Q62:X62"/>
    <mergeCell ref="C54:D54"/>
    <mergeCell ref="C55:D55"/>
    <mergeCell ref="D56:F56"/>
    <mergeCell ref="G56:J56"/>
    <mergeCell ref="D57:F57"/>
    <mergeCell ref="G57:J57"/>
    <mergeCell ref="B42:E42"/>
    <mergeCell ref="F42:H42"/>
    <mergeCell ref="I42:K42"/>
    <mergeCell ref="L42:M42"/>
    <mergeCell ref="D48:L48"/>
    <mergeCell ref="D49:M49"/>
    <mergeCell ref="B40:E40"/>
    <mergeCell ref="F40:H40"/>
    <mergeCell ref="J40:M40"/>
    <mergeCell ref="B41:E41"/>
    <mergeCell ref="F41:H41"/>
    <mergeCell ref="I41:K41"/>
    <mergeCell ref="L41:M41"/>
    <mergeCell ref="Q37:X37"/>
    <mergeCell ref="B38:E38"/>
    <mergeCell ref="F38:H38"/>
    <mergeCell ref="I38:K38"/>
    <mergeCell ref="L38:M38"/>
    <mergeCell ref="B39:E39"/>
    <mergeCell ref="F39:H39"/>
    <mergeCell ref="J39:M39"/>
    <mergeCell ref="C34:L34"/>
    <mergeCell ref="B36:E36"/>
    <mergeCell ref="F36:H36"/>
    <mergeCell ref="J36:M36"/>
    <mergeCell ref="B37:E37"/>
    <mergeCell ref="F37:H37"/>
    <mergeCell ref="J37:M37"/>
    <mergeCell ref="G30:I30"/>
    <mergeCell ref="J30:L30"/>
    <mergeCell ref="B32:L32"/>
    <mergeCell ref="G7:L7"/>
    <mergeCell ref="G11:I19"/>
    <mergeCell ref="B20:L20"/>
    <mergeCell ref="B24:F24"/>
    <mergeCell ref="G24:L24"/>
    <mergeCell ref="B25:F25"/>
    <mergeCell ref="G25:L25"/>
    <mergeCell ref="A1:M1"/>
    <mergeCell ref="G2:L2"/>
    <mergeCell ref="G3:L3"/>
    <mergeCell ref="G4:L4"/>
    <mergeCell ref="G5:L5"/>
    <mergeCell ref="G6:L6"/>
    <mergeCell ref="B26:F26"/>
    <mergeCell ref="G26:L26"/>
    <mergeCell ref="D28:L29"/>
  </mergeCells>
  <dataValidations disablePrompts="1" count="5">
    <dataValidation type="list" allowBlank="1" showInputMessage="1" showErrorMessage="1" sqref="G30:I30" xr:uid="{08FF1EF1-5BD5-4267-AF24-D0570A658001}">
      <formula1>"Incipient Overtopping,Lower Flow Event"</formula1>
    </dataValidation>
    <dataValidation type="list" allowBlank="1" showInputMessage="1" showErrorMessage="1" sqref="J30:L30" xr:uid="{A8D9F024-372A-4003-9951-E02705E689C1}">
      <formula1>"1-year,2-year,5-year,10-year,25-year,50-year,100-year"</formula1>
    </dataValidation>
    <dataValidation type="list" allowBlank="1" showInputMessage="1" showErrorMessage="1" sqref="G57:J59" xr:uid="{5E08B5B3-D71A-4CE7-A646-447E056F45DA}">
      <formula1>"1 Very high erodibility, 2 High erodibility, 3 Medium erodibility, 4 Low erodibility, 5 Very low erodibility, 6 Nonerosive"</formula1>
    </dataValidation>
    <dataValidation type="list" allowBlank="1" showInputMessage="1" showErrorMessage="1" sqref="B26:F26" xr:uid="{FD1B96D1-C1D4-44FD-BBB3-B601C8BD4ECF}">
      <formula1>"10-year,25-year,50-year,100-year"</formula1>
    </dataValidation>
    <dataValidation type="list" allowBlank="1" showInputMessage="1" showErrorMessage="1" sqref="E197:E199 H207:H212" xr:uid="{3D8F8A83-0E8E-4BB0-A131-BED11C48BAB6}">
      <formula1>"round, square"</formula1>
    </dataValidation>
  </dataValidations>
  <pageMargins left="0.7" right="0.7" top="0.75" bottom="0.75" header="0.3" footer="0.3"/>
  <pageSetup scale="60" fitToHeight="5" orientation="portrait" r:id="rId1"/>
  <headerFooter>
    <oddFooter>&amp;C&amp;"Franklin Gothic Book,Regular"Page &amp;P of &amp;N&amp;R&amp;"Franklin Gothic Book,Regular"TxDOT Scour Analysis Spreadsheet
Revision date: 2024.05.31</oddFooter>
  </headerFooter>
  <rowBreaks count="5" manualBreakCount="5">
    <brk id="42" max="16383" man="1"/>
    <brk id="78" max="16383" man="1"/>
    <brk id="106" max="16383" man="1"/>
    <brk id="156" max="16383" man="1"/>
    <brk id="205" max="16383" man="1"/>
  </rowBreaks>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297180</xdr:colOff>
                    <xdr:row>27</xdr:row>
                    <xdr:rowOff>30480</xdr:rowOff>
                  </from>
                  <to>
                    <xdr:col>3</xdr:col>
                    <xdr:colOff>480060</xdr:colOff>
                    <xdr:row>27</xdr:row>
                    <xdr:rowOff>236220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Instructions</vt:lpstr>
      <vt:lpstr>Summary</vt:lpstr>
      <vt:lpstr>Scour Design Flood HEC-18</vt:lpstr>
      <vt:lpstr>Scour Check Flood HEC-18</vt:lpstr>
      <vt:lpstr>Pressurized Flow Design Flood</vt:lpstr>
      <vt:lpstr>Pressurized Flow Check Flood</vt:lpstr>
      <vt:lpstr>SRICOS</vt:lpstr>
      <vt:lpstr>SRICOS Check Flood</vt:lpstr>
      <vt:lpstr>'Pressurized Flow Check Flood'!Print_Area</vt:lpstr>
      <vt:lpstr>'Pressurized Flow Design Flood'!Print_Area</vt:lpstr>
      <vt:lpstr>'Scour Check Flood HEC-18'!Print_Area</vt:lpstr>
      <vt:lpstr>'Scour Design Flood HEC-18'!Print_Area</vt:lpstr>
      <vt:lpstr>SRICOS!Print_Area</vt:lpstr>
      <vt:lpstr>'SRICOS Check Flood'!Print_Area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SCOUR analysis 2024</dc:title>
  <dc:creator/>
  <cp:lastModifiedBy/>
  <dcterms:created xsi:type="dcterms:W3CDTF">2015-06-05T18:17:20Z</dcterms:created>
  <dcterms:modified xsi:type="dcterms:W3CDTF">2024-05-31T20:17:45Z</dcterms:modified>
</cp:coreProperties>
</file>