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SLAWREN2\Desktop\"/>
    </mc:Choice>
  </mc:AlternateContent>
  <xr:revisionPtr revIDLastSave="0" documentId="8_{D9DB1732-DF46-4E2C-BFC7-F467679295D2}" xr6:coauthVersionLast="47" xr6:coauthVersionMax="47" xr10:uidLastSave="{00000000-0000-0000-0000-000000000000}"/>
  <workbookProtection workbookAlgorithmName="SHA-512" workbookHashValue="6sMYasdfQrRVDDmZ81P6EtqpYnjIKMZKwqEaDQqLXCwGHu12vhr9tkPd8+8w0gKbfJ+1MqMFIZHRmDOdG+vkbA==" workbookSaltValue="NMPAAEzrH2ehfGPL37mDag==" workbookSpinCount="100000" lockStructure="1"/>
  <bookViews>
    <workbookView xWindow="-13320" yWindow="-15615" windowWidth="23355" windowHeight="14535" firstSheet="1" activeTab="1" xr2:uid="{6A5C9FEE-6A21-4753-BC22-460036DFF6E8}"/>
  </bookViews>
  <sheets>
    <sheet name="Project Information" sheetId="6" state="hidden" r:id="rId1"/>
    <sheet name="Project Info" sheetId="13" r:id="rId2"/>
    <sheet name="LPA Schedule Tool- No Schematic" sheetId="10" r:id="rId3"/>
    <sheet name="Schedule Output- No schematic" sheetId="9" r:id="rId4"/>
    <sheet name="LPA Schedule Tool- Schematic" sheetId="1" r:id="rId5"/>
    <sheet name="Schedule Output- Schematic" sheetId="12" r:id="rId6"/>
    <sheet name="Gantt Chart" sheetId="7" r:id="rId7"/>
    <sheet name="Criteria" sheetId="2" r:id="rId8"/>
  </sheets>
  <definedNames>
    <definedName name="Design_Funding">Criteria!#REF!</definedName>
    <definedName name="Environmental_Complexity" localSheetId="2">#REF!</definedName>
    <definedName name="Environmental_Complexity">#REF!</definedName>
    <definedName name="Environmental_Document">Criteria!$B$98:$C$100</definedName>
    <definedName name="Environmental_Permits">#REF!</definedName>
    <definedName name="FHWA">Criteria!#REF!</definedName>
    <definedName name="P6_Schedule">#REF!</definedName>
    <definedName name="Procure_Consultant">Criteria!$B$16:$C$20</definedName>
    <definedName name="Project_Type" localSheetId="2">Table1[#All]</definedName>
    <definedName name="Project_Type">Table1[#All]</definedName>
    <definedName name="Railroad_Present">Criteria!$B$91:$C$95</definedName>
    <definedName name="Real_Estate">Criteria!#REF!</definedName>
    <definedName name="Risk_Score">Criteria!$B$6:$C$9</definedName>
    <definedName name="Schematic">Criteria!#REF!</definedName>
    <definedName name="Utility_Timeline">Criteria!$B$61:$C$75</definedName>
    <definedName name="VE_Required">Criteria!#REF!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9" l="1"/>
  <c r="F31" i="9"/>
  <c r="E32" i="9"/>
  <c r="E28" i="9"/>
  <c r="E13" i="10"/>
  <c r="E27" i="12"/>
  <c r="C7" i="12"/>
  <c r="C7" i="9"/>
  <c r="F24" i="12" l="1"/>
  <c r="E35" i="9"/>
  <c r="F24" i="9"/>
  <c r="E31" i="12"/>
  <c r="E30" i="12"/>
  <c r="E29" i="12"/>
  <c r="E30" i="9"/>
  <c r="E29" i="9"/>
  <c r="C8" i="12"/>
  <c r="C9" i="12"/>
  <c r="C10" i="12"/>
  <c r="C11" i="12"/>
  <c r="C12" i="12"/>
  <c r="C13" i="12"/>
  <c r="C14" i="12"/>
  <c r="E35" i="12" s="1"/>
  <c r="C15" i="12"/>
  <c r="E36" i="12" s="1"/>
  <c r="C16" i="12"/>
  <c r="C17" i="12"/>
  <c r="C18" i="12"/>
  <c r="C8" i="9"/>
  <c r="C9" i="9"/>
  <c r="C10" i="9"/>
  <c r="C11" i="9"/>
  <c r="C12" i="9"/>
  <c r="C13" i="9"/>
  <c r="C14" i="9"/>
  <c r="E33" i="9" s="1"/>
  <c r="C15" i="9"/>
  <c r="C16" i="9"/>
  <c r="C17" i="9"/>
  <c r="C18" i="9"/>
  <c r="E34" i="12" l="1"/>
  <c r="E34" i="9"/>
  <c r="E25" i="9"/>
  <c r="E32" i="12"/>
  <c r="E33" i="12"/>
  <c r="E31" i="9"/>
  <c r="E26" i="9" l="1"/>
  <c r="E41" i="9" s="1"/>
  <c r="E40" i="9"/>
  <c r="C10" i="1"/>
  <c r="E26" i="12" l="1"/>
  <c r="E42" i="12" s="1"/>
  <c r="E25" i="12"/>
  <c r="E41" i="12" s="1"/>
  <c r="F25" i="9"/>
  <c r="G25" i="9" s="1"/>
  <c r="F26" i="9" s="1"/>
  <c r="G26" i="9" s="1"/>
  <c r="F27" i="9" s="1"/>
  <c r="F28" i="9" l="1"/>
  <c r="G28" i="9" s="1"/>
  <c r="F34" i="9" s="1"/>
  <c r="G34" i="9" s="1"/>
  <c r="E46" i="9" s="1"/>
  <c r="G31" i="9"/>
  <c r="E43" i="9" s="1"/>
  <c r="F25" i="12" l="1"/>
  <c r="G25" i="12" s="1"/>
  <c r="F26" i="12" s="1"/>
  <c r="F33" i="9"/>
  <c r="F29" i="9"/>
  <c r="G29" i="9" s="1"/>
  <c r="F30" i="9" s="1"/>
  <c r="G30" i="9" s="1"/>
  <c r="F32" i="9"/>
  <c r="G32" i="9" l="1"/>
  <c r="E44" i="9" s="1"/>
  <c r="E45" i="9"/>
  <c r="F35" i="9"/>
  <c r="G35" i="9" s="1"/>
  <c r="E42" i="9" s="1"/>
  <c r="G26" i="12"/>
  <c r="F32" i="12"/>
  <c r="G32" i="12" s="1"/>
  <c r="E44" i="12" s="1"/>
  <c r="C17" i="6"/>
  <c r="F36" i="9" l="1"/>
  <c r="G36" i="9"/>
  <c r="G27" i="12"/>
  <c r="F28" i="12" l="1"/>
  <c r="F27" i="12"/>
  <c r="E37" i="9"/>
  <c r="E47" i="9"/>
  <c r="F29" i="12" l="1"/>
  <c r="G29" i="12" s="1"/>
  <c r="C35" i="6"/>
  <c r="C18" i="6"/>
  <c r="F34" i="12" l="1"/>
  <c r="F35" i="12"/>
  <c r="G35" i="12" s="1"/>
  <c r="E47" i="12" s="1"/>
  <c r="F33" i="12"/>
  <c r="G33" i="12" s="1"/>
  <c r="E45" i="12" s="1"/>
  <c r="F30" i="12"/>
  <c r="G34" i="12" l="1"/>
  <c r="E46" i="12" s="1"/>
  <c r="G30" i="12"/>
  <c r="F31" i="12" l="1"/>
  <c r="G31" i="12" l="1"/>
  <c r="F36" i="12" l="1"/>
  <c r="G36" i="12" s="1"/>
  <c r="E43" i="12" s="1"/>
  <c r="F37" i="12" l="1"/>
  <c r="G37" i="12"/>
  <c r="E38" i="12" l="1"/>
  <c r="E4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tc={F1301265-0FE3-4D50-A64C-294D602AE969}</author>
  </authors>
  <commentList>
    <comment ref="C16" authorId="0" shapeId="0" xr:uid="{F1301265-0FE3-4D50-A64C-294D602AE969}">
      <text>
        <t xml:space="preserve">[Threaded comment]
Your version of Excel allows you to read this threaded comment; however, any edits to it will get removed if the file is opened in a newer version of Excel. Learn more: https://go.microsoft.com/fwlink/?linkid=870924
Comment:
    Railroad coordination process (not certification) </t>
      </text>
    </comment>
  </commentList>
</comments>
</file>

<file path=xl/sharedStrings.xml><?xml version="1.0" encoding="utf-8"?>
<sst xmlns="http://schemas.openxmlformats.org/spreadsheetml/2006/main" count="434" uniqueCount="229">
  <si>
    <t>LPA Project Design Schedule Tool</t>
  </si>
  <si>
    <t>Sponsor</t>
  </si>
  <si>
    <t xml:space="preserve">County </t>
  </si>
  <si>
    <t>Roadway/ Structure ID</t>
  </si>
  <si>
    <t>Project Limits</t>
  </si>
  <si>
    <t>Project Length</t>
  </si>
  <si>
    <t>AADT Traffic Count/ Count Year</t>
  </si>
  <si>
    <t>Program Cycle (Start/ End Year)</t>
  </si>
  <si>
    <t>Time Estimation</t>
  </si>
  <si>
    <t>Criteria</t>
  </si>
  <si>
    <t>Project Scope</t>
  </si>
  <si>
    <t>Reconstruction</t>
  </si>
  <si>
    <t>Project Location</t>
  </si>
  <si>
    <t>Metropolitan</t>
  </si>
  <si>
    <t>Design Funding (Estimated Cost)</t>
  </si>
  <si>
    <t>Yes $200k to $1million</t>
  </si>
  <si>
    <t>ROW Status</t>
  </si>
  <si>
    <t>Less than 1/2 acre</t>
  </si>
  <si>
    <t>Railroad Present</t>
  </si>
  <si>
    <t>Within 100ft of Railroad ROW</t>
  </si>
  <si>
    <t>Utility Timeline</t>
  </si>
  <si>
    <t xml:space="preserve">Environmental Complexity </t>
  </si>
  <si>
    <t xml:space="preserve">Minimum Project Timeline </t>
  </si>
  <si>
    <t>Environment Complexity Checklist</t>
  </si>
  <si>
    <t>Yes</t>
  </si>
  <si>
    <t>No</t>
  </si>
  <si>
    <t>Real Estate &gt; 0.5 acres</t>
  </si>
  <si>
    <t>Curb Ramps in Project Limits</t>
  </si>
  <si>
    <t>Roadway/ Structure Widening</t>
  </si>
  <si>
    <t>Project to Impact Public Land</t>
  </si>
  <si>
    <t>Excavation Deeper than 2ft</t>
  </si>
  <si>
    <t>Historical Property in Limits</t>
  </si>
  <si>
    <t>Archeological Site in Limits</t>
  </si>
  <si>
    <t>Project to Impact Floodplain</t>
  </si>
  <si>
    <t>Hazardous Material Open Site</t>
  </si>
  <si>
    <t>Endangered Species Mitigation</t>
  </si>
  <si>
    <t>Wetland or Waterway Impacts</t>
  </si>
  <si>
    <t xml:space="preserve">Public Concerns with Project </t>
  </si>
  <si>
    <t>Other Project Concerns</t>
  </si>
  <si>
    <t>Environmental Complexity</t>
  </si>
  <si>
    <t>Ref #</t>
  </si>
  <si>
    <t>OPC Activity ID</t>
  </si>
  <si>
    <t>Recommended Schedule</t>
  </si>
  <si>
    <t>Months</t>
  </si>
  <si>
    <t>Forecast Start Date</t>
  </si>
  <si>
    <t>Predecessors</t>
  </si>
  <si>
    <t>Successors</t>
  </si>
  <si>
    <t>Sponsor (Owner)</t>
  </si>
  <si>
    <t>START</t>
  </si>
  <si>
    <t>Start Milestone</t>
  </si>
  <si>
    <t>AFACOMP</t>
  </si>
  <si>
    <t>AFA Complete</t>
  </si>
  <si>
    <t>CSJ</t>
  </si>
  <si>
    <t>Procure Consultant</t>
  </si>
  <si>
    <t>Schematic/Preliminary Design</t>
  </si>
  <si>
    <t>A1000</t>
  </si>
  <si>
    <t>Start Design Date</t>
  </si>
  <si>
    <t>DES030</t>
  </si>
  <si>
    <t>PS&amp;E 30% Complete Milestone</t>
  </si>
  <si>
    <t>DES060</t>
  </si>
  <si>
    <t>PS&amp;E 60% Complete Milestone</t>
  </si>
  <si>
    <t>Estimated Construction Cost</t>
  </si>
  <si>
    <t>DES095</t>
  </si>
  <si>
    <t>PS&amp;E 95% Complete Milestone (Optional)</t>
  </si>
  <si>
    <t>Project Initiation Date</t>
  </si>
  <si>
    <t>ENVCLR</t>
  </si>
  <si>
    <t>Environmental Clearance for Letting Milestone</t>
  </si>
  <si>
    <t>RRCERT</t>
  </si>
  <si>
    <t>Railroad Coordination Complete</t>
  </si>
  <si>
    <t>5SS</t>
  </si>
  <si>
    <t>AFA Process</t>
  </si>
  <si>
    <t>ROWCERT</t>
  </si>
  <si>
    <t>ROW Possessed Milestone</t>
  </si>
  <si>
    <t>UTLCERT</t>
  </si>
  <si>
    <t>Utilities Adjusted Milestone</t>
  </si>
  <si>
    <t>PS&amp;E 100% Complete Milestone</t>
  </si>
  <si>
    <t>RTL1000</t>
  </si>
  <si>
    <t>Ready to Let Milestone</t>
  </si>
  <si>
    <t>Total</t>
  </si>
  <si>
    <t>Design</t>
  </si>
  <si>
    <t>Interchange (New or Reconstructed)</t>
  </si>
  <si>
    <t>ROW</t>
  </si>
  <si>
    <t>Type of Parcels Checklist</t>
  </si>
  <si>
    <t>Easements</t>
  </si>
  <si>
    <t>Undeveloped Acreage</t>
  </si>
  <si>
    <t>Residential</t>
  </si>
  <si>
    <t>Commercial</t>
  </si>
  <si>
    <t>Industrial</t>
  </si>
  <si>
    <t>How many parcels will there be?</t>
  </si>
  <si>
    <t>11-15</t>
  </si>
  <si>
    <t>Will the ROW phase be managed by TxDOT?</t>
  </si>
  <si>
    <t>Utilities</t>
  </si>
  <si>
    <t>Type of Utilities Checklist</t>
  </si>
  <si>
    <t>Fiber Optic</t>
  </si>
  <si>
    <t>Gas</t>
  </si>
  <si>
    <t>Water</t>
  </si>
  <si>
    <t>Overhead Transmission</t>
  </si>
  <si>
    <t>Duct Bank</t>
  </si>
  <si>
    <t>How many total utilities provider's fracilities will be impacted by this project?</t>
  </si>
  <si>
    <t>1-5</t>
  </si>
  <si>
    <t>Will the utilities phase be managed by TxDOT?</t>
  </si>
  <si>
    <t>Railroad</t>
  </si>
  <si>
    <t>Within 51-500 ft of Railroad ROW</t>
  </si>
  <si>
    <t>Will the railroad phase be managed by TxDOT?</t>
  </si>
  <si>
    <t>Will the environmental clearance phase be managed by TxDOT?</t>
  </si>
  <si>
    <t>AFA Coordination</t>
  </si>
  <si>
    <t>Design Complete</t>
  </si>
  <si>
    <t>Total Duration</t>
  </si>
  <si>
    <t>Project Start</t>
  </si>
  <si>
    <t>Initiation</t>
  </si>
  <si>
    <t>Prelim/Schematic Complete</t>
  </si>
  <si>
    <t>Prelim/Schematic</t>
  </si>
  <si>
    <t>PS&amp;E Start</t>
  </si>
  <si>
    <t>PS&amp;E 30%/Project Planning Complete</t>
  </si>
  <si>
    <t>PS&amp;E 60%</t>
  </si>
  <si>
    <t>PS&amp;E 95%</t>
  </si>
  <si>
    <t>PS&amp;E Complete</t>
  </si>
  <si>
    <t>ROW Clear</t>
  </si>
  <si>
    <t>Railroad Coord. Complete</t>
  </si>
  <si>
    <t>Utilities Clear</t>
  </si>
  <si>
    <t>ENV Complete</t>
  </si>
  <si>
    <t xml:space="preserve">ENV </t>
  </si>
  <si>
    <t>Ready to Let</t>
  </si>
  <si>
    <t>Bridge Maintenance (if Cat 6 funded)</t>
  </si>
  <si>
    <t>Bridge Replacement</t>
  </si>
  <si>
    <t>Bridge Widening or Rehabilitation</t>
  </si>
  <si>
    <t>Convert Non-Freeway To Freeway</t>
  </si>
  <si>
    <t>Culvert &amp; Storm Drainage Work</t>
  </si>
  <si>
    <t>Freeway Operational Improvements</t>
  </si>
  <si>
    <t>Feasibility Studies</t>
  </si>
  <si>
    <t>Intersection &amp; Operational Improvements</t>
  </si>
  <si>
    <t>Landscape &amp; Scenic Enhancement</t>
  </si>
  <si>
    <t>New Location Freeway</t>
  </si>
  <si>
    <t>New Location Non-Freeway</t>
  </si>
  <si>
    <t>Overlay</t>
  </si>
  <si>
    <t>Pedestrian, Sidewalks and Curb Ramps</t>
  </si>
  <si>
    <t>Rehabilitation of Existing Road</t>
  </si>
  <si>
    <t>Restoration</t>
  </si>
  <si>
    <t>Rail Hwy Crossing Signals/Structures</t>
  </si>
  <si>
    <t>Rail Line</t>
  </si>
  <si>
    <t>Seal Coat</t>
  </si>
  <si>
    <t>Safety Improvement Projects</t>
  </si>
  <si>
    <t>Super-2 Highway</t>
  </si>
  <si>
    <t>Traffic Control Devices</t>
  </si>
  <si>
    <t>Widen Freeway</t>
  </si>
  <si>
    <t>Widen Non-Freeway</t>
  </si>
  <si>
    <t>Multiplier</t>
  </si>
  <si>
    <t>Rural</t>
  </si>
  <si>
    <t>Urban</t>
  </si>
  <si>
    <t xml:space="preserve">Is this a FHWA Major Project or is a value engineering study required? </t>
  </si>
  <si>
    <t>Duration (Months)</t>
  </si>
  <si>
    <t>ROW: Type of Parcels</t>
  </si>
  <si>
    <t>ROW: Number of Parcels</t>
  </si>
  <si>
    <t>None</t>
  </si>
  <si>
    <t>6-10</t>
  </si>
  <si>
    <t>&gt; 15</t>
  </si>
  <si>
    <t>Anticipated Pushback?</t>
  </si>
  <si>
    <t>Utilities: Type of utilities</t>
  </si>
  <si>
    <t>ROW: Number of utilities</t>
  </si>
  <si>
    <t>Months (Months)</t>
  </si>
  <si>
    <t>Within 50 ft. at-grade crossing</t>
  </si>
  <si>
    <t>Work on Railroad ROW</t>
  </si>
  <si>
    <t>Standard Timeline (months)</t>
  </si>
  <si>
    <t>CE</t>
  </si>
  <si>
    <t>EA</t>
  </si>
  <si>
    <t>EIS</t>
  </si>
  <si>
    <t>Has the consultant selection process been approved by TxDOT</t>
  </si>
  <si>
    <t>No, the process has not been approved</t>
  </si>
  <si>
    <t>Yes, the process has been approved</t>
  </si>
  <si>
    <t>6,9SS</t>
  </si>
  <si>
    <t>9,10,11,12,13</t>
  </si>
  <si>
    <t>Risk Score</t>
  </si>
  <si>
    <t>Has the AFA been completed?</t>
  </si>
  <si>
    <t>SCHAPP</t>
  </si>
  <si>
    <t>PROCON</t>
  </si>
  <si>
    <t>Bicycle Infrastructure Improvements</t>
  </si>
  <si>
    <t>Traffic Signal</t>
  </si>
  <si>
    <t>Hazard Elimination &amp; Safety</t>
  </si>
  <si>
    <t>Environmental Documentation Needed</t>
  </si>
  <si>
    <t>Environmental Complexity Selection</t>
  </si>
  <si>
    <t>A</t>
  </si>
  <si>
    <t>B</t>
  </si>
  <si>
    <t>C</t>
  </si>
  <si>
    <t>Yes, the process has been approved and a consultant has been procured</t>
  </si>
  <si>
    <t>Forecast Finish Date</t>
  </si>
  <si>
    <t>Standard Design Timeline (Months)</t>
  </si>
  <si>
    <t>Standard Schematic Timeline (Months)</t>
  </si>
  <si>
    <t>Procurement</t>
  </si>
  <si>
    <t>Procurement Complete</t>
  </si>
  <si>
    <t>LG Risk Score</t>
  </si>
  <si>
    <t>D</t>
  </si>
  <si>
    <t>DES1000</t>
  </si>
  <si>
    <t>3FF,9FF</t>
  </si>
  <si>
    <t>4FF</t>
  </si>
  <si>
    <t>7,10,11,12</t>
  </si>
  <si>
    <t>4SS</t>
  </si>
  <si>
    <t>5,9</t>
  </si>
  <si>
    <t>6,9</t>
  </si>
  <si>
    <t>Non-federal procurement process. Consultant Not Yet Selected</t>
  </si>
  <si>
    <t>Non-federal procurement process- Consultant Selected</t>
  </si>
  <si>
    <t>Standard Timeline (Months)</t>
  </si>
  <si>
    <t>6 SF</t>
  </si>
  <si>
    <t>DES100</t>
  </si>
  <si>
    <t>Check if schematic phase is needed</t>
  </si>
  <si>
    <t>Check if this a FHWA Major Project or is a Value Engineering Study is proposed</t>
  </si>
  <si>
    <t>Check if pushback is anticipated</t>
  </si>
  <si>
    <t>Check if the ROW phase will be managed by TxDOT?</t>
  </si>
  <si>
    <t>Check if the railroad phase be managed by TxDOT</t>
  </si>
  <si>
    <t>Check if the utilities phase be managed by TxDOT</t>
  </si>
  <si>
    <t>Check if the environmental clearance phase be managed by TxDOT?</t>
  </si>
  <si>
    <t>PS&amp;E 95% Complete Milestone</t>
  </si>
  <si>
    <t>Check if schematic phase needed?</t>
  </si>
  <si>
    <t>Local Government Preliminary Scheduling Tool</t>
  </si>
  <si>
    <t>Basic Project Information</t>
  </si>
  <si>
    <t>LGP Preliminary Tool Gantt Chart- No Schematic Phase</t>
  </si>
  <si>
    <t>LGP Preliminary Tool Gantt Chart- Schematic Phase</t>
  </si>
  <si>
    <t>No Schematic</t>
  </si>
  <si>
    <t>Schematic</t>
  </si>
  <si>
    <t>Local Government Preliminary Scheduling Tool- Schematic</t>
  </si>
  <si>
    <t>Local Government Preliminary Scheduling Tool- No Schematic</t>
  </si>
  <si>
    <t>Revert back to "LPA Schedule Tool- No Schematic" Tab if schematic is not needed</t>
  </si>
  <si>
    <t>Project Name</t>
  </si>
  <si>
    <t>AFA Process Complete?</t>
  </si>
  <si>
    <t>Environmental Clearance</t>
  </si>
  <si>
    <t>9FF*, 14</t>
  </si>
  <si>
    <t>9FF*,14</t>
  </si>
  <si>
    <t>XYZ</t>
  </si>
  <si>
    <t>ZYX County</t>
  </si>
  <si>
    <t>45,000 - 2024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</si>
</sst>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4" x14ac:knownFonts="1">
    <font>
      <sz val="11"/>
      <color theme="1"/>
      <name val="Aptos Narrow"/>
      <family val="2"/>
      <scheme val="minor"/>
    </font>
    <font>
      <sz val="11"/>
      <color theme="1"/>
      <name val="Aptos Narrow"/>
      <family val="2"/>
      <scheme val="minor"/>
    </font>
    <font>
      <b/>
      <sz val="11"/>
      <color theme="1"/>
      <name val="Aptos Narrow"/>
      <family val="2"/>
      <scheme val="minor"/>
    </font>
    <font>
      <b/>
      <sz val="14"/>
      <color theme="1"/>
      <name val="Aptos Narrow"/>
      <family val="2"/>
      <scheme val="minor"/>
    </font>
    <font>
      <sz val="11"/>
      <name val="Aptos Narrow"/>
      <family val="2"/>
      <scheme val="minor"/>
    </font>
    <font>
      <sz val="11"/>
      <color theme="0"/>
      <name val="Aptos Narrow"/>
      <family val="2"/>
      <scheme val="minor"/>
    </font>
    <font>
      <sz val="8"/>
      <name val="Aptos Narrow"/>
      <family val="2"/>
      <scheme val="minor"/>
    </font>
    <font>
      <b/>
      <sz val="16"/>
      <color theme="0"/>
      <name val="Verdana"/>
      <family val="2"/>
    </font>
    <font>
      <sz val="16"/>
      <color theme="1"/>
      <name val="Verdana"/>
      <family val="2"/>
    </font>
    <font>
      <sz val="16"/>
      <color theme="0"/>
      <name val="Verdana"/>
      <family val="2"/>
    </font>
    <font>
      <sz val="16"/>
      <color rgb="FFFF0000"/>
      <name val="Verdana"/>
      <family val="2"/>
    </font>
    <font>
      <b/>
      <sz val="16"/>
      <color theme="1"/>
      <name val="Verdana"/>
      <family val="2"/>
    </font>
    <font>
      <sz val="16"/>
      <color theme="1"/>
      <name val="Aptos Narrow"/>
      <family val="2"/>
      <scheme val="minor"/>
    </font>
    <font>
      <sz val="16"/>
      <name val="Verdana"/>
      <family val="2"/>
    </font>
  </fonts>
  <fills count="20">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theme="4" tint="0.39997558519241921"/>
        <bgColor indexed="65"/>
      </patternFill>
    </fill>
    <fill>
      <patternFill patternType="solid">
        <fgColor theme="5" tint="0.59999389629810485"/>
        <bgColor indexed="65"/>
      </patternFill>
    </fill>
    <fill>
      <patternFill patternType="solid">
        <fgColor theme="6"/>
      </patternFill>
    </fill>
    <fill>
      <patternFill patternType="solid">
        <fgColor theme="5"/>
        <bgColor indexed="64"/>
      </patternFill>
    </fill>
    <fill>
      <patternFill patternType="solid">
        <fgColor theme="8" tint="0.39997558519241921"/>
        <bgColor indexed="64"/>
      </patternFill>
    </fill>
    <fill>
      <patternFill patternType="solid">
        <fgColor theme="9"/>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rgb="FF002060"/>
        <bgColor indexed="64"/>
      </patternFill>
    </fill>
    <fill>
      <patternFill patternType="solid">
        <fgColor rgb="FF5F0F4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1" tint="0.49998474074526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theme="4"/>
      </top>
      <bottom/>
      <diagonal/>
    </border>
    <border>
      <left/>
      <right style="medium">
        <color indexed="64"/>
      </right>
      <top style="thin">
        <color theme="4"/>
      </top>
      <bottom/>
      <diagonal/>
    </border>
    <border>
      <left style="medium">
        <color indexed="64"/>
      </left>
      <right/>
      <top style="thin">
        <color theme="4"/>
      </top>
      <bottom style="medium">
        <color indexed="64"/>
      </bottom>
      <diagonal/>
    </border>
    <border>
      <left/>
      <right style="medium">
        <color indexed="64"/>
      </right>
      <top style="thin">
        <color theme="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theme="4"/>
      </bottom>
      <diagonal/>
    </border>
    <border>
      <left/>
      <right/>
      <top style="medium">
        <color auto="1"/>
      </top>
      <bottom/>
      <diagonal/>
    </border>
    <border>
      <left style="thin">
        <color theme="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auto="1"/>
      </left>
      <right style="thick">
        <color indexed="64"/>
      </right>
      <top/>
      <bottom/>
      <diagonal/>
    </border>
    <border>
      <left/>
      <right/>
      <top style="thick">
        <color rgb="FFFF0000"/>
      </top>
      <bottom/>
      <diagonal/>
    </border>
    <border>
      <left style="medium">
        <color indexed="64"/>
      </left>
      <right/>
      <top style="thick">
        <color rgb="FFFF0000"/>
      </top>
      <bottom/>
      <diagonal/>
    </border>
    <border>
      <left/>
      <right style="medium">
        <color indexed="64"/>
      </right>
      <top style="thick">
        <color rgb="FFFF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5" fillId="6" borderId="0" applyNumberFormat="0" applyBorder="0" applyAlignment="0" applyProtection="0"/>
    <xf numFmtId="43" fontId="1" fillId="0" borderId="0" applyFont="0" applyFill="0" applyBorder="0" applyAlignment="0" applyProtection="0"/>
  </cellStyleXfs>
  <cellXfs count="221">
    <xf numFmtId="0" fontId="0" fillId="0" borderId="0" xfId="0"/>
    <xf numFmtId="0" fontId="0" fillId="0" borderId="1" xfId="0" applyBorder="1"/>
    <xf numFmtId="0" fontId="2" fillId="0" borderId="4" xfId="0" applyFont="1" applyBorder="1" applyAlignment="1">
      <alignment horizontal="right"/>
    </xf>
    <xf numFmtId="0" fontId="0" fillId="0" borderId="9" xfId="0" applyBorder="1"/>
    <xf numFmtId="0" fontId="0" fillId="0" borderId="13" xfId="0" applyBorder="1"/>
    <xf numFmtId="0" fontId="2" fillId="0" borderId="14" xfId="0" applyFont="1" applyBorder="1" applyAlignment="1">
      <alignment vertical="center"/>
    </xf>
    <xf numFmtId="0" fontId="3" fillId="0" borderId="15" xfId="0" applyFont="1" applyBorder="1"/>
    <xf numFmtId="0" fontId="0" fillId="0" borderId="17" xfId="0" applyBorder="1" applyAlignment="1">
      <alignment vertical="center"/>
    </xf>
    <xf numFmtId="0" fontId="0" fillId="0" borderId="7" xfId="0" applyBorder="1"/>
    <xf numFmtId="0" fontId="0" fillId="0" borderId="10" xfId="0" applyBorder="1"/>
    <xf numFmtId="0" fontId="2" fillId="0" borderId="18" xfId="0" applyFont="1" applyBorder="1" applyAlignment="1">
      <alignment vertical="center"/>
    </xf>
    <xf numFmtId="0" fontId="0" fillId="0" borderId="1" xfId="0" applyBorder="1">
      <extLst>
        <ext xmlns:xfpb="http://schemas.microsoft.com/office/spreadsheetml/2022/featurepropertybag" uri="{C7286773-470A-42A8-94C5-96B5CB345126}">
          <xfpb:xfComplement i="0"/>
        </ext>
      </extLst>
    </xf>
    <xf numFmtId="0" fontId="0" fillId="0" borderId="12" xfId="0" applyBorder="1"/>
    <xf numFmtId="0" fontId="0" fillId="0" borderId="12" xfId="0" applyBorder="1">
      <extLst>
        <ext xmlns:xfpb="http://schemas.microsoft.com/office/spreadsheetml/2022/featurepropertybag" uri="{C7286773-470A-42A8-94C5-96B5CB345126}">
          <xfpb:xfComplement i="0"/>
        </ext>
      </extLst>
    </xf>
    <xf numFmtId="0" fontId="2" fillId="0" borderId="19" xfId="0" applyFont="1" applyBorder="1" applyAlignment="1">
      <alignment horizontal="center"/>
    </xf>
    <xf numFmtId="0" fontId="2" fillId="0" borderId="20" xfId="0" applyFont="1" applyBorder="1" applyAlignment="1">
      <alignment horizontal="center"/>
    </xf>
    <xf numFmtId="0" fontId="0" fillId="0" borderId="11" xfId="0" applyBorder="1"/>
    <xf numFmtId="0" fontId="0" fillId="0" borderId="16" xfId="0" applyBorder="1"/>
    <xf numFmtId="0" fontId="0" fillId="0" borderId="18" xfId="0" applyBorder="1"/>
    <xf numFmtId="0" fontId="0" fillId="0" borderId="5" xfId="0" applyBorder="1"/>
    <xf numFmtId="0" fontId="0" fillId="0" borderId="8" xfId="0" applyBorder="1"/>
    <xf numFmtId="164" fontId="4" fillId="0" borderId="10" xfId="1" applyNumberFormat="1" applyFont="1" applyFill="1" applyBorder="1" applyAlignment="1"/>
    <xf numFmtId="0" fontId="0" fillId="3" borderId="9" xfId="0" applyFill="1" applyBorder="1"/>
    <xf numFmtId="0" fontId="7" fillId="16" borderId="0" xfId="0" applyFont="1" applyFill="1" applyAlignment="1">
      <alignment vertical="top"/>
    </xf>
    <xf numFmtId="0" fontId="7" fillId="16" borderId="0" xfId="0" applyFont="1" applyFill="1" applyAlignment="1">
      <alignment vertical="center"/>
    </xf>
    <xf numFmtId="0" fontId="7" fillId="10" borderId="23" xfId="0" applyFont="1" applyFill="1" applyBorder="1" applyAlignment="1">
      <alignment vertical="center"/>
    </xf>
    <xf numFmtId="0" fontId="7" fillId="10" borderId="31" xfId="0" applyFont="1" applyFill="1" applyBorder="1" applyAlignment="1">
      <alignment vertical="center"/>
    </xf>
    <xf numFmtId="0" fontId="7" fillId="10" borderId="21" xfId="0" applyFont="1" applyFill="1" applyBorder="1" applyAlignment="1">
      <alignment vertical="top"/>
    </xf>
    <xf numFmtId="0" fontId="7" fillId="10" borderId="0" xfId="0" applyFont="1" applyFill="1" applyAlignment="1">
      <alignment vertical="top"/>
    </xf>
    <xf numFmtId="0" fontId="7" fillId="16" borderId="21" xfId="0" applyFont="1" applyFill="1" applyBorder="1" applyAlignment="1">
      <alignment vertical="top"/>
    </xf>
    <xf numFmtId="0" fontId="7" fillId="16" borderId="21" xfId="0" applyFont="1" applyFill="1" applyBorder="1" applyAlignment="1">
      <alignment vertical="center"/>
    </xf>
    <xf numFmtId="0" fontId="7" fillId="18" borderId="0" xfId="0" applyFont="1" applyFill="1" applyAlignment="1">
      <alignment horizontal="center" vertical="center"/>
    </xf>
    <xf numFmtId="0" fontId="8" fillId="16" borderId="0" xfId="0" applyFont="1" applyFill="1"/>
    <xf numFmtId="0" fontId="7" fillId="18" borderId="4" xfId="0" applyFont="1" applyFill="1" applyBorder="1"/>
    <xf numFmtId="0" fontId="9" fillId="18" borderId="5" xfId="0" applyFont="1" applyFill="1" applyBorder="1" applyAlignment="1">
      <alignment horizontal="center"/>
    </xf>
    <xf numFmtId="0" fontId="8" fillId="17" borderId="26" xfId="0" applyFont="1" applyFill="1" applyBorder="1"/>
    <xf numFmtId="0" fontId="8" fillId="17" borderId="34" xfId="0" applyFont="1" applyFill="1" applyBorder="1" applyAlignment="1">
      <alignment horizontal="center"/>
    </xf>
    <xf numFmtId="0" fontId="8" fillId="17" borderId="9" xfId="0" applyFont="1" applyFill="1" applyBorder="1"/>
    <xf numFmtId="0" fontId="8" fillId="17" borderId="10" xfId="0" applyFont="1" applyFill="1" applyBorder="1" applyAlignment="1">
      <alignment horizontal="center"/>
    </xf>
    <xf numFmtId="0" fontId="8" fillId="17" borderId="11" xfId="0" applyFont="1" applyFill="1" applyBorder="1"/>
    <xf numFmtId="0" fontId="8" fillId="17" borderId="13" xfId="0" applyFont="1" applyFill="1" applyBorder="1" applyAlignment="1">
      <alignment horizontal="center"/>
    </xf>
    <xf numFmtId="164" fontId="8" fillId="17" borderId="34" xfId="0" applyNumberFormat="1" applyFont="1" applyFill="1" applyBorder="1" applyAlignment="1">
      <alignment horizontal="center"/>
    </xf>
    <xf numFmtId="0" fontId="8" fillId="17" borderId="17" xfId="0" applyFont="1" applyFill="1" applyBorder="1" applyAlignment="1">
      <alignment vertical="center"/>
    </xf>
    <xf numFmtId="14" fontId="8" fillId="17" borderId="35" xfId="0" applyNumberFormat="1" applyFont="1" applyFill="1" applyBorder="1" applyAlignment="1">
      <alignment horizontal="center"/>
    </xf>
    <xf numFmtId="0" fontId="7" fillId="18" borderId="1" xfId="0" applyFont="1" applyFill="1" applyBorder="1" applyAlignment="1">
      <alignment horizontal="center"/>
    </xf>
    <xf numFmtId="0" fontId="7" fillId="18" borderId="1" xfId="0" applyFont="1" applyFill="1" applyBorder="1" applyAlignment="1">
      <alignment horizontal="center" wrapText="1"/>
    </xf>
    <xf numFmtId="0" fontId="8" fillId="17" borderId="1" xfId="0" applyFont="1" applyFill="1" applyBorder="1"/>
    <xf numFmtId="1" fontId="8" fillId="17" borderId="1" xfId="0" applyNumberFormat="1" applyFont="1" applyFill="1" applyBorder="1" applyAlignment="1">
      <alignment horizontal="center"/>
    </xf>
    <xf numFmtId="14" fontId="8" fillId="17" borderId="1" xfId="0" applyNumberFormat="1" applyFont="1" applyFill="1" applyBorder="1" applyAlignment="1">
      <alignment horizontal="center"/>
    </xf>
    <xf numFmtId="0" fontId="8" fillId="17" borderId="1" xfId="0" applyFont="1" applyFill="1" applyBorder="1" applyAlignment="1">
      <alignment horizontal="center"/>
    </xf>
    <xf numFmtId="0" fontId="10" fillId="16" borderId="0" xfId="0" applyFont="1" applyFill="1"/>
    <xf numFmtId="0" fontId="11" fillId="17" borderId="1" xfId="0" applyFont="1" applyFill="1" applyBorder="1"/>
    <xf numFmtId="1" fontId="11" fillId="17" borderId="1" xfId="0" applyNumberFormat="1" applyFont="1" applyFill="1" applyBorder="1" applyAlignment="1">
      <alignment horizontal="center"/>
    </xf>
    <xf numFmtId="0" fontId="11" fillId="16" borderId="0" xfId="0" applyFont="1" applyFill="1"/>
    <xf numFmtId="0" fontId="8" fillId="17" borderId="7" xfId="0" applyFont="1" applyFill="1" applyBorder="1"/>
    <xf numFmtId="1" fontId="8" fillId="17" borderId="33" xfId="0" applyNumberFormat="1" applyFont="1" applyFill="1" applyBorder="1" applyAlignment="1">
      <alignment horizontal="center"/>
    </xf>
    <xf numFmtId="1" fontId="8" fillId="17" borderId="10" xfId="0" applyNumberFormat="1" applyFont="1" applyFill="1" applyBorder="1" applyAlignment="1">
      <alignment horizontal="center"/>
    </xf>
    <xf numFmtId="14" fontId="8" fillId="16" borderId="0" xfId="0" applyNumberFormat="1" applyFont="1" applyFill="1"/>
    <xf numFmtId="0" fontId="8" fillId="17" borderId="17" xfId="0" applyFont="1" applyFill="1" applyBorder="1"/>
    <xf numFmtId="1" fontId="8" fillId="17" borderId="35" xfId="0" applyNumberFormat="1" applyFont="1" applyFill="1" applyBorder="1" applyAlignment="1">
      <alignment horizontal="center"/>
    </xf>
    <xf numFmtId="0" fontId="11" fillId="17" borderId="36" xfId="0" applyFont="1" applyFill="1" applyBorder="1"/>
    <xf numFmtId="1" fontId="11" fillId="17" borderId="37" xfId="0" applyNumberFormat="1" applyFont="1" applyFill="1" applyBorder="1" applyAlignment="1">
      <alignment horizontal="center"/>
    </xf>
    <xf numFmtId="0" fontId="12" fillId="19" borderId="0" xfId="0" applyFont="1" applyFill="1"/>
    <xf numFmtId="0" fontId="8" fillId="17" borderId="33" xfId="0" applyFont="1" applyFill="1" applyBorder="1" applyAlignment="1" applyProtection="1">
      <alignment horizontal="center"/>
      <protection locked="0"/>
    </xf>
    <xf numFmtId="0" fontId="8" fillId="17" borderId="10" xfId="0" applyFont="1" applyFill="1" applyBorder="1" applyAlignment="1" applyProtection="1">
      <alignment horizontal="center"/>
      <protection locked="0"/>
    </xf>
    <xf numFmtId="0" fontId="8" fillId="17" borderId="13" xfId="0" applyFont="1" applyFill="1" applyBorder="1" applyAlignment="1" applyProtection="1">
      <alignment horizontal="center"/>
      <protection locked="0"/>
    </xf>
    <xf numFmtId="164" fontId="8" fillId="17" borderId="34" xfId="0" applyNumberFormat="1" applyFont="1" applyFill="1" applyBorder="1" applyAlignment="1" applyProtection="1">
      <alignment horizontal="center"/>
      <protection locked="0"/>
    </xf>
    <xf numFmtId="14" fontId="8" fillId="17" borderId="35" xfId="0" applyNumberFormat="1" applyFont="1" applyFill="1" applyBorder="1" applyAlignment="1" applyProtection="1">
      <alignment horizontal="center"/>
      <protection locked="0"/>
    </xf>
    <xf numFmtId="0" fontId="8" fillId="16" borderId="0" xfId="0" applyFont="1" applyFill="1" applyAlignment="1">
      <alignment horizontal="center"/>
    </xf>
    <xf numFmtId="0" fontId="7" fillId="18" borderId="14" xfId="0" applyFont="1" applyFill="1" applyBorder="1" applyAlignment="1">
      <alignment vertical="center"/>
    </xf>
    <xf numFmtId="0" fontId="7" fillId="18" borderId="20" xfId="0" applyFont="1" applyFill="1" applyBorder="1" applyAlignment="1">
      <alignment horizontal="center"/>
    </xf>
    <xf numFmtId="0" fontId="8" fillId="17" borderId="36" xfId="0" applyFont="1" applyFill="1" applyBorder="1"/>
    <xf numFmtId="0" fontId="8" fillId="0" borderId="37"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7" fillId="18" borderId="5" xfId="0" applyFont="1" applyFill="1" applyBorder="1" applyAlignment="1">
      <alignment horizontal="center"/>
    </xf>
    <xf numFmtId="0" fontId="8" fillId="0" borderId="37"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1" fillId="16" borderId="0" xfId="0" applyFont="1" applyFill="1" applyAlignment="1">
      <alignment horizontal="right"/>
    </xf>
    <xf numFmtId="0" fontId="11" fillId="16" borderId="0" xfId="0" applyFont="1" applyFill="1" applyAlignment="1">
      <alignment horizontal="center" vertical="center"/>
    </xf>
    <xf numFmtId="0" fontId="8" fillId="17" borderId="35"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1" fillId="17" borderId="4" xfId="0" applyFont="1" applyFill="1" applyBorder="1"/>
    <xf numFmtId="0" fontId="11" fillId="0" borderId="5" xfId="0" applyFont="1" applyBorder="1" applyAlignment="1">
      <alignment horizontal="center"/>
    </xf>
    <xf numFmtId="0" fontId="8" fillId="17" borderId="11" xfId="0" applyFont="1" applyFill="1" applyBorder="1" applyAlignment="1">
      <alignment horizontal="left" indent="1"/>
    </xf>
    <xf numFmtId="0" fontId="8" fillId="0" borderId="1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 fillId="17" borderId="9" xfId="0" applyFont="1" applyFill="1" applyBorder="1" applyAlignment="1">
      <alignment horizontal="left" indent="1"/>
    </xf>
    <xf numFmtId="0" fontId="8" fillId="17" borderId="10"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 fillId="17" borderId="26" xfId="0" applyFont="1" applyFill="1" applyBorder="1" applyAlignment="1">
      <alignment horizontal="left" indent="1"/>
    </xf>
    <xf numFmtId="0" fontId="8" fillId="17" borderId="34" xfId="0" applyFont="1" applyFill="1" applyBorder="1" applyAlignment="1" applyProtection="1">
      <alignment horizontal="center"/>
      <protection locked="0"/>
      <extLst>
        <ext xmlns:xfpb="http://schemas.microsoft.com/office/spreadsheetml/2022/featurepropertybag" uri="{C7286773-470A-42A8-94C5-96B5CB345126}">
          <xfpb:xfComplement i="0"/>
        </ext>
      </extLst>
    </xf>
    <xf numFmtId="0" fontId="8" fillId="17" borderId="14" xfId="0" applyFont="1" applyFill="1" applyBorder="1" applyAlignment="1">
      <alignment horizontal="left"/>
    </xf>
    <xf numFmtId="0" fontId="8" fillId="17" borderId="20" xfId="0" applyFont="1" applyFill="1" applyBorder="1" applyAlignment="1" applyProtection="1">
      <alignment horizontal="center" vertical="center"/>
      <protection locked="0"/>
    </xf>
    <xf numFmtId="0" fontId="8" fillId="17" borderId="36" xfId="0" applyFont="1" applyFill="1" applyBorder="1" applyAlignment="1">
      <alignment horizontal="left"/>
    </xf>
    <xf numFmtId="0" fontId="8" fillId="17" borderId="35" xfId="0" applyFont="1" applyFill="1" applyBorder="1" applyAlignment="1" applyProtection="1">
      <alignment horizontal="center"/>
      <protection locked="0"/>
      <extLst>
        <ext xmlns:xfpb="http://schemas.microsoft.com/office/spreadsheetml/2022/featurepropertybag" uri="{C7286773-470A-42A8-94C5-96B5CB345126}">
          <xfpb:xfComplement i="0"/>
        </ext>
      </extLst>
    </xf>
    <xf numFmtId="0" fontId="8" fillId="16" borderId="31" xfId="0" applyFont="1" applyFill="1" applyBorder="1" applyAlignment="1">
      <alignment horizontal="left"/>
    </xf>
    <xf numFmtId="0" fontId="8" fillId="16" borderId="31" xfId="0" applyFont="1" applyFill="1" applyBorder="1" applyAlignment="1">
      <alignment horizontal="center"/>
    </xf>
    <xf numFmtId="0" fontId="8" fillId="17" borderId="17" xfId="0" applyFont="1" applyFill="1" applyBorder="1" applyAlignment="1">
      <alignment horizontal="left" indent="1"/>
    </xf>
    <xf numFmtId="0" fontId="8" fillId="17" borderId="32" xfId="0" applyFont="1" applyFill="1" applyBorder="1" applyAlignment="1">
      <alignment horizontal="left"/>
    </xf>
    <xf numFmtId="0" fontId="8" fillId="17" borderId="24" xfId="0" applyFont="1" applyFill="1" applyBorder="1" applyAlignment="1" applyProtection="1">
      <alignment horizontal="center" vertical="center"/>
      <protection locked="0"/>
    </xf>
    <xf numFmtId="0" fontId="8" fillId="16" borderId="0" xfId="0" applyFont="1" applyFill="1" applyAlignment="1">
      <alignment horizontal="left"/>
    </xf>
    <xf numFmtId="0" fontId="13" fillId="16" borderId="0" xfId="0" applyFont="1" applyFill="1" applyAlignment="1">
      <alignment horizontal="center"/>
    </xf>
    <xf numFmtId="0" fontId="8" fillId="17" borderId="5" xfId="0" applyFont="1" applyFill="1" applyBorder="1" applyAlignment="1" applyProtection="1">
      <alignment horizontal="center" vertical="center"/>
      <protection locked="0"/>
    </xf>
    <xf numFmtId="0" fontId="8" fillId="0" borderId="35" xfId="0" applyFont="1" applyBorder="1" applyAlignment="1" applyProtection="1">
      <alignment horizontal="center"/>
      <protection locked="0"/>
      <extLst>
        <ext xmlns:xfpb="http://schemas.microsoft.com/office/spreadsheetml/2022/featurepropertybag" uri="{C7286773-470A-42A8-94C5-96B5CB345126}">
          <xfpb:xfComplement i="0"/>
        </ext>
      </extLst>
    </xf>
    <xf numFmtId="0" fontId="7" fillId="18" borderId="4" xfId="0" applyFont="1" applyFill="1" applyBorder="1" applyAlignment="1">
      <alignment vertical="center"/>
    </xf>
    <xf numFmtId="0" fontId="7" fillId="18" borderId="32" xfId="0" applyFont="1" applyFill="1" applyBorder="1" applyAlignment="1">
      <alignment horizontal="center"/>
    </xf>
    <xf numFmtId="0" fontId="8" fillId="17" borderId="23" xfId="0" applyFont="1" applyFill="1" applyBorder="1"/>
    <xf numFmtId="0" fontId="8" fillId="0" borderId="47"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 fillId="0" borderId="47" xfId="0" applyFont="1" applyBorder="1" applyAlignment="1" applyProtection="1">
      <alignment horizontal="center" vertical="center"/>
      <protection locked="0"/>
    </xf>
    <xf numFmtId="0" fontId="8" fillId="19" borderId="0" xfId="0" applyFont="1" applyFill="1"/>
    <xf numFmtId="0" fontId="8" fillId="17" borderId="43" xfId="0" applyFont="1" applyFill="1" applyBorder="1"/>
    <xf numFmtId="0" fontId="8" fillId="17" borderId="45" xfId="0" applyFont="1" applyFill="1" applyBorder="1" applyAlignment="1" applyProtection="1">
      <alignment horizontal="center"/>
      <protection locked="0"/>
    </xf>
    <xf numFmtId="0" fontId="8" fillId="17" borderId="41"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1" fillId="17" borderId="5" xfId="0" applyFont="1" applyFill="1" applyBorder="1" applyAlignment="1">
      <alignment horizontal="center"/>
    </xf>
    <xf numFmtId="0" fontId="8" fillId="17" borderId="43" xfId="0" applyFont="1" applyFill="1" applyBorder="1" applyAlignment="1">
      <alignment horizontal="left" indent="1"/>
    </xf>
    <xf numFmtId="0" fontId="8" fillId="17" borderId="45"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 fillId="17" borderId="44" xfId="0" applyFont="1" applyFill="1" applyBorder="1" applyAlignment="1">
      <alignment horizontal="left" indent="1"/>
    </xf>
    <xf numFmtId="0" fontId="8" fillId="17" borderId="46"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 fillId="17" borderId="48" xfId="0" applyFont="1" applyFill="1" applyBorder="1" applyAlignment="1">
      <alignment horizontal="left" indent="1"/>
    </xf>
    <xf numFmtId="0" fontId="8" fillId="17" borderId="49" xfId="0" applyFont="1" applyFill="1" applyBorder="1" applyAlignment="1" applyProtection="1">
      <alignment horizontal="center"/>
      <protection locked="0"/>
      <extLst>
        <ext xmlns:xfpb="http://schemas.microsoft.com/office/spreadsheetml/2022/featurepropertybag" uri="{C7286773-470A-42A8-94C5-96B5CB345126}">
          <xfpb:xfComplement i="0"/>
        </ext>
      </extLst>
    </xf>
    <xf numFmtId="0" fontId="8" fillId="17" borderId="4" xfId="0" applyFont="1" applyFill="1" applyBorder="1" applyAlignment="1">
      <alignment horizontal="left"/>
    </xf>
    <xf numFmtId="0" fontId="8" fillId="17" borderId="32" xfId="0" applyFont="1" applyFill="1" applyBorder="1" applyAlignment="1" applyProtection="1">
      <alignment horizontal="center" vertical="center"/>
      <protection locked="0"/>
    </xf>
    <xf numFmtId="0" fontId="8" fillId="17" borderId="23" xfId="0" applyFont="1" applyFill="1" applyBorder="1" applyAlignment="1">
      <alignment horizontal="left"/>
    </xf>
    <xf numFmtId="0" fontId="8" fillId="17" borderId="41" xfId="0" applyFont="1" applyFill="1" applyBorder="1" applyAlignment="1" applyProtection="1">
      <alignment horizontal="center"/>
      <protection locked="0"/>
      <extLst>
        <ext xmlns:xfpb="http://schemas.microsoft.com/office/spreadsheetml/2022/featurepropertybag" uri="{C7286773-470A-42A8-94C5-96B5CB345126}">
          <xfpb:xfComplement i="0"/>
        </ext>
      </extLst>
    </xf>
    <xf numFmtId="0" fontId="8" fillId="17" borderId="42" xfId="0" applyFont="1" applyFill="1" applyBorder="1"/>
    <xf numFmtId="0" fontId="8" fillId="17" borderId="42" xfId="0" applyFont="1" applyFill="1" applyBorder="1" applyAlignment="1">
      <alignment horizontal="left" indent="1"/>
    </xf>
    <xf numFmtId="0" fontId="8" fillId="17" borderId="47" xfId="0" applyFont="1" applyFill="1" applyBorder="1" applyAlignment="1" applyProtection="1">
      <alignment horizontal="center" vertical="center"/>
      <protection locked="0"/>
    </xf>
    <xf numFmtId="0" fontId="8" fillId="17" borderId="18" xfId="0" applyFont="1" applyFill="1" applyBorder="1" applyAlignment="1" applyProtection="1">
      <alignment horizontal="center"/>
      <protection locked="0"/>
      <extLst>
        <ext xmlns:xfpb="http://schemas.microsoft.com/office/spreadsheetml/2022/featurepropertybag" uri="{C7286773-470A-42A8-94C5-96B5CB345126}">
          <xfpb:xfComplement i="0"/>
        </ext>
      </extLst>
    </xf>
    <xf numFmtId="0" fontId="7" fillId="18" borderId="15" xfId="0" applyFont="1" applyFill="1" applyBorder="1"/>
    <xf numFmtId="0" fontId="9" fillId="18" borderId="25" xfId="0" applyFont="1" applyFill="1" applyBorder="1" applyAlignment="1">
      <alignment horizontal="center"/>
    </xf>
    <xf numFmtId="0" fontId="8" fillId="16" borderId="0" xfId="0" applyFont="1" applyFill="1" applyAlignment="1">
      <alignment vertical="top"/>
    </xf>
    <xf numFmtId="0" fontId="8" fillId="0" borderId="1" xfId="0" applyFont="1" applyBorder="1"/>
    <xf numFmtId="2" fontId="8" fillId="0" borderId="1" xfId="0" applyNumberFormat="1" applyFont="1" applyBorder="1" applyAlignment="1">
      <alignment horizontal="center"/>
    </xf>
    <xf numFmtId="14" fontId="8" fillId="0" borderId="1" xfId="0" applyNumberFormat="1" applyFont="1" applyBorder="1" applyAlignment="1">
      <alignment horizontal="center"/>
    </xf>
    <xf numFmtId="0" fontId="8" fillId="0" borderId="1" xfId="0" applyFont="1" applyBorder="1" applyAlignment="1">
      <alignment horizontal="center"/>
    </xf>
    <xf numFmtId="1" fontId="8" fillId="0" borderId="1" xfId="0" applyNumberFormat="1" applyFont="1" applyBorder="1" applyAlignment="1">
      <alignment horizontal="center"/>
    </xf>
    <xf numFmtId="0" fontId="11" fillId="0" borderId="1" xfId="0" applyFont="1" applyBorder="1" applyAlignment="1">
      <alignment horizontal="center"/>
    </xf>
    <xf numFmtId="0" fontId="11" fillId="0" borderId="1" xfId="0" applyFont="1" applyBorder="1" applyAlignment="1">
      <alignment horizontal="center" wrapText="1"/>
    </xf>
    <xf numFmtId="1" fontId="11" fillId="0" borderId="1" xfId="0" applyNumberFormat="1" applyFont="1" applyBorder="1" applyAlignment="1">
      <alignment horizontal="center"/>
    </xf>
    <xf numFmtId="0" fontId="8" fillId="0" borderId="7" xfId="0" applyFont="1" applyBorder="1"/>
    <xf numFmtId="1" fontId="8" fillId="0" borderId="33" xfId="0" applyNumberFormat="1" applyFont="1" applyBorder="1" applyAlignment="1">
      <alignment horizontal="center"/>
    </xf>
    <xf numFmtId="0" fontId="8" fillId="0" borderId="9" xfId="0" applyFont="1" applyBorder="1"/>
    <xf numFmtId="1" fontId="8" fillId="0" borderId="10" xfId="0" applyNumberFormat="1" applyFont="1" applyBorder="1" applyAlignment="1">
      <alignment horizontal="center"/>
    </xf>
    <xf numFmtId="0" fontId="8" fillId="0" borderId="17" xfId="0" applyFont="1" applyBorder="1"/>
    <xf numFmtId="1" fontId="8" fillId="0" borderId="35" xfId="0" applyNumberFormat="1" applyFont="1" applyBorder="1" applyAlignment="1">
      <alignment horizontal="center"/>
    </xf>
    <xf numFmtId="0" fontId="11" fillId="0" borderId="36" xfId="0" applyFont="1" applyBorder="1"/>
    <xf numFmtId="1" fontId="11" fillId="0" borderId="37" xfId="0" applyNumberFormat="1" applyFont="1" applyBorder="1" applyAlignment="1">
      <alignment horizontal="center"/>
    </xf>
    <xf numFmtId="0" fontId="8" fillId="0" borderId="21" xfId="0" applyFont="1" applyBorder="1"/>
    <xf numFmtId="0" fontId="8" fillId="0" borderId="0" xfId="0" applyFont="1"/>
    <xf numFmtId="0" fontId="8" fillId="0" borderId="0" xfId="0" applyFont="1" applyAlignment="1">
      <alignment horizontal="left"/>
    </xf>
    <xf numFmtId="0" fontId="8" fillId="0" borderId="22" xfId="0" applyFont="1" applyBorder="1"/>
    <xf numFmtId="0" fontId="8" fillId="0" borderId="50" xfId="0" applyFont="1" applyBorder="1"/>
    <xf numFmtId="0" fontId="8" fillId="7" borderId="0" xfId="0" applyFont="1" applyFill="1"/>
    <xf numFmtId="0" fontId="8" fillId="10" borderId="0" xfId="0" applyFont="1" applyFill="1"/>
    <xf numFmtId="0" fontId="8" fillId="11" borderId="0" xfId="0" applyFont="1" applyFill="1"/>
    <xf numFmtId="0" fontId="9" fillId="0" borderId="0" xfId="4" applyFont="1" applyFill="1" applyBorder="1"/>
    <xf numFmtId="0" fontId="9" fillId="15" borderId="0" xfId="4" applyFont="1" applyFill="1" applyBorder="1"/>
    <xf numFmtId="0" fontId="8" fillId="0" borderId="0" xfId="2" applyFont="1" applyFill="1" applyBorder="1"/>
    <xf numFmtId="0" fontId="8" fillId="14" borderId="0" xfId="2" applyFont="1" applyFill="1" applyBorder="1"/>
    <xf numFmtId="0" fontId="8" fillId="0" borderId="0" xfId="3" applyFont="1" applyFill="1" applyBorder="1"/>
    <xf numFmtId="0" fontId="8" fillId="13" borderId="0" xfId="3" applyFont="1" applyFill="1" applyBorder="1"/>
    <xf numFmtId="0" fontId="8" fillId="8" borderId="0" xfId="0" applyFont="1" applyFill="1"/>
    <xf numFmtId="0" fontId="8" fillId="9" borderId="0" xfId="0" applyFont="1" applyFill="1"/>
    <xf numFmtId="0" fontId="10" fillId="0" borderId="0" xfId="0" applyFont="1"/>
    <xf numFmtId="0" fontId="10" fillId="0" borderId="0" xfId="0" applyFont="1" applyAlignment="1">
      <alignment horizontal="left"/>
    </xf>
    <xf numFmtId="0" fontId="8" fillId="0" borderId="0" xfId="0" applyFont="1" applyAlignment="1">
      <alignment vertical="center"/>
    </xf>
    <xf numFmtId="0" fontId="8" fillId="0" borderId="23" xfId="0" applyFont="1" applyBorder="1"/>
    <xf numFmtId="0" fontId="8" fillId="0" borderId="31" xfId="0" applyFont="1" applyBorder="1"/>
    <xf numFmtId="0" fontId="8" fillId="0" borderId="31" xfId="0" applyFont="1" applyBorder="1" applyAlignment="1">
      <alignment horizontal="left"/>
    </xf>
    <xf numFmtId="0" fontId="8" fillId="0" borderId="24" xfId="0" applyFont="1" applyBorder="1"/>
    <xf numFmtId="0" fontId="8" fillId="0" borderId="15" xfId="0" applyFont="1" applyBorder="1"/>
    <xf numFmtId="0" fontId="8" fillId="12" borderId="0" xfId="0" applyFont="1" applyFill="1"/>
    <xf numFmtId="0" fontId="8" fillId="16" borderId="0" xfId="0" applyFont="1" applyFill="1" applyAlignment="1">
      <alignment wrapText="1"/>
    </xf>
    <xf numFmtId="0" fontId="8" fillId="10" borderId="52" xfId="0" applyFont="1" applyFill="1" applyBorder="1"/>
    <xf numFmtId="0" fontId="8" fillId="10" borderId="53" xfId="0" applyFont="1" applyFill="1" applyBorder="1"/>
    <xf numFmtId="0" fontId="8" fillId="16" borderId="21" xfId="0" applyFont="1" applyFill="1" applyBorder="1"/>
    <xf numFmtId="0" fontId="7" fillId="2" borderId="4" xfId="0" applyFont="1" applyFill="1" applyBorder="1" applyAlignment="1">
      <alignment horizontal="center" wrapText="1"/>
    </xf>
    <xf numFmtId="0" fontId="7" fillId="2" borderId="5" xfId="0" applyFont="1" applyFill="1" applyBorder="1" applyAlignment="1">
      <alignment horizontal="center"/>
    </xf>
    <xf numFmtId="0" fontId="8" fillId="17" borderId="21" xfId="0" applyFont="1" applyFill="1" applyBorder="1" applyAlignment="1">
      <alignment wrapText="1"/>
    </xf>
    <xf numFmtId="0" fontId="8" fillId="17" borderId="22" xfId="0" applyFont="1" applyFill="1" applyBorder="1"/>
    <xf numFmtId="0" fontId="8" fillId="17" borderId="27" xfId="0" applyFont="1" applyFill="1" applyBorder="1" applyAlignment="1">
      <alignment wrapText="1"/>
    </xf>
    <xf numFmtId="0" fontId="8" fillId="17" borderId="28" xfId="0" applyFont="1" applyFill="1" applyBorder="1"/>
    <xf numFmtId="0" fontId="8" fillId="17" borderId="29" xfId="0" applyFont="1" applyFill="1" applyBorder="1" applyAlignment="1">
      <alignment wrapText="1"/>
    </xf>
    <xf numFmtId="0" fontId="8" fillId="17" borderId="30" xfId="0" applyFont="1" applyFill="1" applyBorder="1"/>
    <xf numFmtId="0" fontId="8" fillId="0" borderId="0" xfId="0" applyFont="1" applyAlignment="1">
      <alignment horizontal="center" wrapText="1"/>
    </xf>
    <xf numFmtId="0" fontId="11" fillId="0" borderId="0" xfId="0" applyFont="1" applyAlignment="1">
      <alignment horizontal="center"/>
    </xf>
    <xf numFmtId="0" fontId="8" fillId="17" borderId="3" xfId="0" applyFont="1" applyFill="1" applyBorder="1" applyAlignment="1">
      <alignment wrapText="1"/>
    </xf>
    <xf numFmtId="0" fontId="8" fillId="17" borderId="2" xfId="0" applyFont="1" applyFill="1" applyBorder="1"/>
    <xf numFmtId="0" fontId="8" fillId="16" borderId="0" xfId="0" applyFont="1" applyFill="1" applyAlignment="1">
      <alignment vertical="center"/>
    </xf>
    <xf numFmtId="0" fontId="8" fillId="16" borderId="0" xfId="0" applyFont="1" applyFill="1" applyAlignment="1">
      <alignment horizontal="center" wrapText="1"/>
    </xf>
    <xf numFmtId="0" fontId="8" fillId="17" borderId="54" xfId="0" applyFont="1" applyFill="1" applyBorder="1" applyAlignment="1">
      <alignment wrapText="1"/>
    </xf>
    <xf numFmtId="0" fontId="8" fillId="17" borderId="55" xfId="0" applyFont="1" applyFill="1" applyBorder="1"/>
    <xf numFmtId="0" fontId="8" fillId="17" borderId="56" xfId="0" applyFont="1" applyFill="1" applyBorder="1"/>
    <xf numFmtId="43" fontId="8" fillId="17" borderId="22" xfId="5" applyFont="1" applyFill="1" applyBorder="1"/>
    <xf numFmtId="43" fontId="8" fillId="17" borderId="30" xfId="5" applyFont="1" applyFill="1" applyBorder="1"/>
    <xf numFmtId="0" fontId="8" fillId="17" borderId="15" xfId="0" applyFont="1" applyFill="1" applyBorder="1" applyAlignment="1">
      <alignment wrapText="1"/>
    </xf>
    <xf numFmtId="0" fontId="8" fillId="17" borderId="25" xfId="0" applyFont="1" applyFill="1" applyBorder="1"/>
    <xf numFmtId="0" fontId="7" fillId="2" borderId="40" xfId="0" applyFont="1" applyFill="1" applyBorder="1" applyAlignment="1">
      <alignment horizontal="center"/>
    </xf>
    <xf numFmtId="0" fontId="8" fillId="16" borderId="22" xfId="0" applyFont="1" applyFill="1" applyBorder="1"/>
    <xf numFmtId="0" fontId="7" fillId="2" borderId="38" xfId="0" applyFont="1" applyFill="1" applyBorder="1" applyAlignment="1">
      <alignment horizontal="center" wrapText="1"/>
    </xf>
    <xf numFmtId="0" fontId="7" fillId="2" borderId="38" xfId="0" applyFont="1" applyFill="1" applyBorder="1" applyAlignment="1">
      <alignment horizontal="center"/>
    </xf>
    <xf numFmtId="0" fontId="8" fillId="17" borderId="6" xfId="0" applyFont="1" applyFill="1" applyBorder="1" applyAlignment="1">
      <alignment wrapText="1"/>
    </xf>
    <xf numFmtId="0" fontId="13" fillId="17" borderId="6" xfId="0" applyFont="1" applyFill="1" applyBorder="1"/>
    <xf numFmtId="0" fontId="10" fillId="16" borderId="0" xfId="0" applyFont="1" applyFill="1" applyAlignment="1">
      <alignment wrapText="1"/>
    </xf>
    <xf numFmtId="0" fontId="0" fillId="0" borderId="2" xfId="0" applyBorder="1" applyAlignment="1">
      <alignment horizontal="center"/>
    </xf>
    <xf numFmtId="0" fontId="0" fillId="0" borderId="3" xfId="0" applyBorder="1" applyAlignment="1">
      <alignment horizontal="center"/>
    </xf>
    <xf numFmtId="0" fontId="7" fillId="18" borderId="51" xfId="0" applyFont="1" applyFill="1" applyBorder="1" applyAlignment="1">
      <alignment horizontal="center" vertical="center"/>
    </xf>
    <xf numFmtId="0" fontId="7" fillId="18" borderId="0" xfId="0" applyFont="1" applyFill="1" applyAlignment="1">
      <alignment horizontal="left" vertical="top"/>
    </xf>
    <xf numFmtId="0" fontId="7" fillId="18" borderId="0" xfId="0" applyFont="1" applyFill="1" applyAlignment="1">
      <alignment horizontal="center" vertical="center"/>
    </xf>
    <xf numFmtId="0" fontId="7" fillId="18" borderId="0" xfId="0" applyFont="1" applyFill="1" applyAlignment="1">
      <alignment horizontal="left" vertical="center"/>
    </xf>
    <xf numFmtId="0" fontId="8" fillId="18" borderId="51" xfId="0" applyFont="1" applyFill="1" applyBorder="1" applyAlignment="1">
      <alignment horizontal="center"/>
    </xf>
    <xf numFmtId="0" fontId="10" fillId="0" borderId="0" xfId="0" applyFont="1" applyAlignment="1">
      <alignment horizontal="center"/>
    </xf>
    <xf numFmtId="0" fontId="11" fillId="12" borderId="39" xfId="0" applyFont="1" applyFill="1" applyBorder="1" applyAlignment="1">
      <alignment horizontal="center"/>
    </xf>
    <xf numFmtId="0" fontId="11" fillId="12" borderId="25" xfId="0" applyFont="1" applyFill="1" applyBorder="1" applyAlignment="1">
      <alignment horizontal="center"/>
    </xf>
    <xf numFmtId="0" fontId="8" fillId="10" borderId="52" xfId="0" applyFont="1" applyFill="1" applyBorder="1" applyAlignment="1">
      <alignment horizontal="center"/>
    </xf>
    <xf numFmtId="0" fontId="8" fillId="10" borderId="51" xfId="0" applyFont="1" applyFill="1" applyBorder="1" applyAlignment="1">
      <alignment horizontal="center"/>
    </xf>
    <xf numFmtId="0" fontId="8" fillId="10" borderId="53" xfId="0" applyFont="1" applyFill="1" applyBorder="1" applyAlignment="1">
      <alignment horizontal="center"/>
    </xf>
    <xf numFmtId="0" fontId="7" fillId="10" borderId="21" xfId="0" applyFont="1" applyFill="1" applyBorder="1" applyAlignment="1">
      <alignment horizontal="left" vertical="top"/>
    </xf>
    <xf numFmtId="0" fontId="7" fillId="10" borderId="0" xfId="0" applyFont="1" applyFill="1" applyAlignment="1">
      <alignment horizontal="left" vertical="top"/>
    </xf>
    <xf numFmtId="0" fontId="7" fillId="10" borderId="22" xfId="0" applyFont="1" applyFill="1" applyBorder="1" applyAlignment="1">
      <alignment horizontal="left" vertical="top"/>
    </xf>
    <xf numFmtId="0" fontId="7" fillId="10" borderId="21" xfId="0" applyFont="1" applyFill="1" applyBorder="1" applyAlignment="1">
      <alignment horizontal="center" vertical="center"/>
    </xf>
    <xf numFmtId="0" fontId="7" fillId="10" borderId="0" xfId="0" applyFont="1" applyFill="1" applyAlignment="1">
      <alignment horizontal="center" vertical="center"/>
    </xf>
    <xf numFmtId="0" fontId="7" fillId="10" borderId="22" xfId="0" applyFont="1" applyFill="1" applyBorder="1" applyAlignment="1">
      <alignment horizontal="center" vertical="center"/>
    </xf>
    <xf numFmtId="0" fontId="11" fillId="11" borderId="0" xfId="0" applyFont="1" applyFill="1" applyAlignment="1">
      <alignment horizontal="center"/>
    </xf>
    <xf numFmtId="0" fontId="11" fillId="11" borderId="22" xfId="0" applyFont="1" applyFill="1" applyBorder="1" applyAlignment="1">
      <alignment horizontal="center"/>
    </xf>
  </cellXfs>
  <cellStyles count="6">
    <cellStyle name="40% - Accent2" xfId="3" builtinId="35"/>
    <cellStyle name="60% - Accent1" xfId="2" builtinId="32"/>
    <cellStyle name="Accent3" xfId="4" builtinId="37"/>
    <cellStyle name="Comma" xfId="5" builtinId="3"/>
    <cellStyle name="Currency" xfId="1" builtinId="4"/>
    <cellStyle name="Normal" xfId="0" builtinId="0"/>
  </cellStyles>
  <dxfs count="13">
    <dxf>
      <font>
        <strike val="0"/>
        <outline val="0"/>
        <shadow val="0"/>
        <u val="none"/>
        <vertAlign val="baseline"/>
        <sz val="16"/>
        <color auto="1"/>
        <name val="Verdana"/>
        <family val="2"/>
        <scheme val="none"/>
      </font>
      <fill>
        <patternFill patternType="solid">
          <fgColor indexed="64"/>
          <bgColor theme="0" tint="-4.9989318521683403E-2"/>
        </patternFill>
      </fill>
      <border diagonalUp="0" diagonalDown="0" outline="0">
        <left/>
        <right/>
        <top style="thin">
          <color theme="4"/>
        </top>
        <bottom/>
      </border>
    </dxf>
    <dxf>
      <font>
        <strike val="0"/>
        <outline val="0"/>
        <shadow val="0"/>
        <u val="none"/>
        <vertAlign val="baseline"/>
        <sz val="16"/>
        <name val="Verdana"/>
        <family val="2"/>
        <scheme val="none"/>
      </font>
      <fill>
        <patternFill patternType="solid">
          <fgColor indexed="64"/>
          <bgColor theme="0" tint="-4.9989318521683403E-2"/>
        </patternFill>
      </fill>
      <alignment vertical="bottom" textRotation="0" wrapText="1" indent="0" justifyLastLine="0" shrinkToFit="0" readingOrder="0"/>
      <border diagonalUp="0" diagonalDown="0" outline="0">
        <left/>
        <right/>
        <top style="thin">
          <color theme="4"/>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6"/>
        <name val="Verdana"/>
        <family val="2"/>
        <scheme val="none"/>
      </font>
      <fill>
        <patternFill patternType="solid">
          <fgColor indexed="64"/>
          <bgColor theme="0" tint="-4.9989318521683403E-2"/>
        </patternFill>
      </fill>
    </dxf>
    <dxf>
      <border>
        <bottom style="thin">
          <color theme="4"/>
        </bottom>
      </border>
    </dxf>
    <dxf>
      <font>
        <b/>
        <i val="0"/>
        <strike val="0"/>
        <condense val="0"/>
        <extend val="0"/>
        <outline val="0"/>
        <shadow val="0"/>
        <u val="none"/>
        <vertAlign val="baseline"/>
        <sz val="16"/>
        <color theme="0"/>
        <name val="Verdana"/>
        <family val="2"/>
        <scheme val="none"/>
      </font>
      <fill>
        <patternFill patternType="solid">
          <fgColor theme="4"/>
          <bgColor theme="4"/>
        </patternFill>
      </fill>
      <alignment horizontal="center" vertical="bottom" textRotation="0" wrapText="0" indent="0" justifyLastLine="0" shrinkToFit="0" readingOrder="0"/>
      <border diagonalUp="0" diagonalDown="0" outline="0">
        <left/>
        <right/>
        <top/>
        <bottom/>
      </border>
    </dxf>
    <dxf>
      <font>
        <strike val="0"/>
        <outline val="0"/>
        <shadow val="0"/>
        <u val="none"/>
        <vertAlign val="baseline"/>
        <sz val="16"/>
        <name val="Verdana"/>
        <family val="2"/>
        <scheme val="none"/>
      </font>
      <fill>
        <patternFill patternType="solid">
          <fgColor indexed="64"/>
          <bgColor theme="0" tint="-4.9989318521683403E-2"/>
        </patternFill>
      </fill>
      <border diagonalUp="0" diagonalDown="0" outline="0">
        <left style="thin">
          <color indexed="64"/>
        </left>
        <right/>
        <top style="thin">
          <color indexed="64"/>
        </top>
        <bottom style="thin">
          <color indexed="64"/>
        </bottom>
      </border>
    </dxf>
    <dxf>
      <font>
        <strike val="0"/>
        <outline val="0"/>
        <shadow val="0"/>
        <u val="none"/>
        <vertAlign val="baseline"/>
        <sz val="16"/>
        <name val="Verdana"/>
        <family val="2"/>
        <scheme val="none"/>
      </font>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name val="Verdana"/>
        <family val="2"/>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6"/>
        <name val="Verdana"/>
        <family val="2"/>
        <scheme val="none"/>
      </font>
    </dxf>
    <dxf>
      <border>
        <bottom style="medium">
          <color indexed="64"/>
        </bottom>
      </border>
    </dxf>
    <dxf>
      <font>
        <strike val="0"/>
        <outline val="0"/>
        <shadow val="0"/>
        <u val="none"/>
        <vertAlign val="baseline"/>
        <sz val="16"/>
        <name val="Verdana"/>
        <family val="2"/>
        <scheme val="none"/>
      </font>
      <border diagonalUp="0" diagonalDown="0" outline="0">
        <left/>
        <right/>
        <top/>
        <bottom/>
      </border>
    </dxf>
  </dxfs>
  <tableStyles count="0" defaultTableStyle="TableStyleMedium2" defaultPivotStyle="PivotStyleLight16"/>
  <colors>
    <mruColors>
      <color rgb="FF5F0F40"/>
      <color rgb="FF2CFCF2"/>
      <color rgb="FF65D7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47625</xdr:rowOff>
    </xdr:from>
    <xdr:to>
      <xdr:col>1</xdr:col>
      <xdr:colOff>1274528</xdr:colOff>
      <xdr:row>2</xdr:row>
      <xdr:rowOff>1689</xdr:rowOff>
    </xdr:to>
    <xdr:pic>
      <xdr:nvPicPr>
        <xdr:cNvPr id="3" name="Graphic 2" descr="Texas Department of Transportation">
          <a:extLst>
            <a:ext uri="{FF2B5EF4-FFF2-40B4-BE49-F238E27FC236}">
              <a16:creationId xmlns:a16="http://schemas.microsoft.com/office/drawing/2014/main" id="{061C9359-94E1-4629-BA2E-F08C9BFA7C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0" y="238125"/>
          <a:ext cx="1211028" cy="944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83502</xdr:colOff>
      <xdr:row>19</xdr:row>
      <xdr:rowOff>13970</xdr:rowOff>
    </xdr:from>
    <xdr:to>
      <xdr:col>1</xdr:col>
      <xdr:colOff>1293336</xdr:colOff>
      <xdr:row>19</xdr:row>
      <xdr:rowOff>876300</xdr:rowOff>
    </xdr:to>
    <xdr:pic>
      <xdr:nvPicPr>
        <xdr:cNvPr id="4" name="Graphic 1" descr="Texas Department of Transportation">
          <a:extLst>
            <a:ext uri="{FF2B5EF4-FFF2-40B4-BE49-F238E27FC236}">
              <a16:creationId xmlns:a16="http://schemas.microsoft.com/office/drawing/2014/main" id="{ACAEED47-8418-DDC1-0054-1D975698F4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0565" y="172720"/>
          <a:ext cx="1237615" cy="8623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68829</xdr:colOff>
      <xdr:row>1</xdr:row>
      <xdr:rowOff>16565</xdr:rowOff>
    </xdr:from>
    <xdr:to>
      <xdr:col>1</xdr:col>
      <xdr:colOff>1275964</xdr:colOff>
      <xdr:row>1</xdr:row>
      <xdr:rowOff>859845</xdr:rowOff>
    </xdr:to>
    <xdr:pic>
      <xdr:nvPicPr>
        <xdr:cNvPr id="4" name="Graphic 1" descr="Texas Department of Transportation">
          <a:extLst>
            <a:ext uri="{FF2B5EF4-FFF2-40B4-BE49-F238E27FC236}">
              <a16:creationId xmlns:a16="http://schemas.microsoft.com/office/drawing/2014/main" id="{3B685A1B-F382-DE6A-032B-52116ED501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546" y="182217"/>
          <a:ext cx="1218565" cy="8528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63500</xdr:colOff>
      <xdr:row>19</xdr:row>
      <xdr:rowOff>0</xdr:rowOff>
    </xdr:from>
    <xdr:to>
      <xdr:col>1</xdr:col>
      <xdr:colOff>1306513</xdr:colOff>
      <xdr:row>19</xdr:row>
      <xdr:rowOff>858520</xdr:rowOff>
    </xdr:to>
    <xdr:pic>
      <xdr:nvPicPr>
        <xdr:cNvPr id="3" name="Graphic 1" descr="Texas Department of Transportation">
          <a:extLst>
            <a:ext uri="{FF2B5EF4-FFF2-40B4-BE49-F238E27FC236}">
              <a16:creationId xmlns:a16="http://schemas.microsoft.com/office/drawing/2014/main" id="{CD3D2940-D567-E455-D81B-0FA8F6E1FD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0563" y="158750"/>
          <a:ext cx="1222375" cy="8585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571500</xdr:colOff>
      <xdr:row>46</xdr:row>
      <xdr:rowOff>28575</xdr:rowOff>
    </xdr:from>
    <xdr:to>
      <xdr:col>10</xdr:col>
      <xdr:colOff>47625</xdr:colOff>
      <xdr:row>46</xdr:row>
      <xdr:rowOff>161925</xdr:rowOff>
    </xdr:to>
    <xdr:sp macro="" textlink="">
      <xdr:nvSpPr>
        <xdr:cNvPr id="17" name="Diamond 2">
          <a:extLst>
            <a:ext uri="{FF2B5EF4-FFF2-40B4-BE49-F238E27FC236}">
              <a16:creationId xmlns:a16="http://schemas.microsoft.com/office/drawing/2014/main" id="{07640EA2-39BB-45A1-977C-4AE1A13E347C}"/>
            </a:ext>
          </a:extLst>
        </xdr:cNvPr>
        <xdr:cNvSpPr/>
      </xdr:nvSpPr>
      <xdr:spPr>
        <a:xfrm>
          <a:off x="5448300" y="1933575"/>
          <a:ext cx="85725"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565020</xdr:colOff>
      <xdr:row>46</xdr:row>
      <xdr:rowOff>32009</xdr:rowOff>
    </xdr:from>
    <xdr:to>
      <xdr:col>14</xdr:col>
      <xdr:colOff>41146</xdr:colOff>
      <xdr:row>46</xdr:row>
      <xdr:rowOff>165359</xdr:rowOff>
    </xdr:to>
    <xdr:sp macro="" textlink="">
      <xdr:nvSpPr>
        <xdr:cNvPr id="18" name="Diamond 3">
          <a:extLst>
            <a:ext uri="{FF2B5EF4-FFF2-40B4-BE49-F238E27FC236}">
              <a16:creationId xmlns:a16="http://schemas.microsoft.com/office/drawing/2014/main" id="{7A7727E8-8DB8-44B7-9218-5C04D2ECC7FC}"/>
            </a:ext>
          </a:extLst>
        </xdr:cNvPr>
        <xdr:cNvSpPr/>
      </xdr:nvSpPr>
      <xdr:spPr>
        <a:xfrm>
          <a:off x="7874000" y="2209152"/>
          <a:ext cx="85207"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571500</xdr:colOff>
      <xdr:row>46</xdr:row>
      <xdr:rowOff>19050</xdr:rowOff>
    </xdr:from>
    <xdr:to>
      <xdr:col>16</xdr:col>
      <xdr:colOff>47625</xdr:colOff>
      <xdr:row>46</xdr:row>
      <xdr:rowOff>152400</xdr:rowOff>
    </xdr:to>
    <xdr:sp macro="" textlink="">
      <xdr:nvSpPr>
        <xdr:cNvPr id="24" name="Diamond 4">
          <a:extLst>
            <a:ext uri="{FF2B5EF4-FFF2-40B4-BE49-F238E27FC236}">
              <a16:creationId xmlns:a16="http://schemas.microsoft.com/office/drawing/2014/main" id="{FBFF6069-2643-4BDC-9941-2E405EC04707}"/>
            </a:ext>
          </a:extLst>
        </xdr:cNvPr>
        <xdr:cNvSpPr/>
      </xdr:nvSpPr>
      <xdr:spPr>
        <a:xfrm>
          <a:off x="9105900" y="1924050"/>
          <a:ext cx="85725"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581025</xdr:colOff>
      <xdr:row>40</xdr:row>
      <xdr:rowOff>19050</xdr:rowOff>
    </xdr:from>
    <xdr:to>
      <xdr:col>5</xdr:col>
      <xdr:colOff>57150</xdr:colOff>
      <xdr:row>40</xdr:row>
      <xdr:rowOff>152400</xdr:rowOff>
    </xdr:to>
    <xdr:sp macro="" textlink="">
      <xdr:nvSpPr>
        <xdr:cNvPr id="22" name="Diamond 8">
          <a:extLst>
            <a:ext uri="{FF2B5EF4-FFF2-40B4-BE49-F238E27FC236}">
              <a16:creationId xmlns:a16="http://schemas.microsoft.com/office/drawing/2014/main" id="{E5E23AB2-53DF-4F94-BD2F-E9543030C87F}"/>
            </a:ext>
          </a:extLst>
        </xdr:cNvPr>
        <xdr:cNvSpPr/>
      </xdr:nvSpPr>
      <xdr:spPr>
        <a:xfrm>
          <a:off x="3629025" y="1543050"/>
          <a:ext cx="85725"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571500</xdr:colOff>
      <xdr:row>46</xdr:row>
      <xdr:rowOff>28575</xdr:rowOff>
    </xdr:from>
    <xdr:to>
      <xdr:col>17</xdr:col>
      <xdr:colOff>47625</xdr:colOff>
      <xdr:row>46</xdr:row>
      <xdr:rowOff>161925</xdr:rowOff>
    </xdr:to>
    <xdr:sp macro="" textlink="">
      <xdr:nvSpPr>
        <xdr:cNvPr id="26" name="Diamond 10">
          <a:extLst>
            <a:ext uri="{FF2B5EF4-FFF2-40B4-BE49-F238E27FC236}">
              <a16:creationId xmlns:a16="http://schemas.microsoft.com/office/drawing/2014/main" id="{EDCBE12C-E601-4D72-8765-5727B6C0921F}"/>
            </a:ext>
          </a:extLst>
        </xdr:cNvPr>
        <xdr:cNvSpPr/>
      </xdr:nvSpPr>
      <xdr:spPr>
        <a:xfrm>
          <a:off x="9715500" y="1933575"/>
          <a:ext cx="85725"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549275</xdr:colOff>
      <xdr:row>48</xdr:row>
      <xdr:rowOff>22225</xdr:rowOff>
    </xdr:from>
    <xdr:to>
      <xdr:col>19</xdr:col>
      <xdr:colOff>25400</xdr:colOff>
      <xdr:row>48</xdr:row>
      <xdr:rowOff>155575</xdr:rowOff>
    </xdr:to>
    <xdr:sp macro="" textlink="">
      <xdr:nvSpPr>
        <xdr:cNvPr id="38" name="Diamond 11">
          <a:extLst>
            <a:ext uri="{FF2B5EF4-FFF2-40B4-BE49-F238E27FC236}">
              <a16:creationId xmlns:a16="http://schemas.microsoft.com/office/drawing/2014/main" id="{00CC9718-EF96-4F7D-88A0-715BB9EC0EBD}"/>
            </a:ext>
          </a:extLst>
        </xdr:cNvPr>
        <xdr:cNvSpPr/>
      </xdr:nvSpPr>
      <xdr:spPr>
        <a:xfrm>
          <a:off x="10944225" y="2232025"/>
          <a:ext cx="85725"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561912</xdr:colOff>
      <xdr:row>54</xdr:row>
      <xdr:rowOff>15810</xdr:rowOff>
    </xdr:from>
    <xdr:to>
      <xdr:col>12</xdr:col>
      <xdr:colOff>38037</xdr:colOff>
      <xdr:row>54</xdr:row>
      <xdr:rowOff>149160</xdr:rowOff>
    </xdr:to>
    <xdr:sp macro="" textlink="">
      <xdr:nvSpPr>
        <xdr:cNvPr id="32" name="Diamond 13">
          <a:extLst>
            <a:ext uri="{FF2B5EF4-FFF2-40B4-BE49-F238E27FC236}">
              <a16:creationId xmlns:a16="http://schemas.microsoft.com/office/drawing/2014/main" id="{13F20D08-0C96-478F-9860-63044CD8DA14}"/>
            </a:ext>
          </a:extLst>
        </xdr:cNvPr>
        <xdr:cNvSpPr/>
      </xdr:nvSpPr>
      <xdr:spPr>
        <a:xfrm>
          <a:off x="8428136" y="4007239"/>
          <a:ext cx="85207"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571500</xdr:colOff>
      <xdr:row>50</xdr:row>
      <xdr:rowOff>34925</xdr:rowOff>
    </xdr:from>
    <xdr:to>
      <xdr:col>16</xdr:col>
      <xdr:colOff>47625</xdr:colOff>
      <xdr:row>50</xdr:row>
      <xdr:rowOff>168275</xdr:rowOff>
    </xdr:to>
    <xdr:sp macro="" textlink="">
      <xdr:nvSpPr>
        <xdr:cNvPr id="39" name="Diamond 14">
          <a:extLst>
            <a:ext uri="{FF2B5EF4-FFF2-40B4-BE49-F238E27FC236}">
              <a16:creationId xmlns:a16="http://schemas.microsoft.com/office/drawing/2014/main" id="{72417956-7CF7-483C-B111-E768942C0F63}"/>
            </a:ext>
          </a:extLst>
        </xdr:cNvPr>
        <xdr:cNvSpPr/>
      </xdr:nvSpPr>
      <xdr:spPr>
        <a:xfrm>
          <a:off x="9105900" y="2613025"/>
          <a:ext cx="85725"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541888</xdr:colOff>
      <xdr:row>52</xdr:row>
      <xdr:rowOff>25269</xdr:rowOff>
    </xdr:from>
    <xdr:to>
      <xdr:col>18</xdr:col>
      <xdr:colOff>84234</xdr:colOff>
      <xdr:row>52</xdr:row>
      <xdr:rowOff>168468</xdr:rowOff>
    </xdr:to>
    <xdr:sp macro="" textlink="">
      <xdr:nvSpPr>
        <xdr:cNvPr id="37" name="Diamond 15">
          <a:extLst>
            <a:ext uri="{FF2B5EF4-FFF2-40B4-BE49-F238E27FC236}">
              <a16:creationId xmlns:a16="http://schemas.microsoft.com/office/drawing/2014/main" id="{2B980F0B-C11D-4295-A856-CEFD41C33959}"/>
            </a:ext>
          </a:extLst>
        </xdr:cNvPr>
        <xdr:cNvSpPr/>
      </xdr:nvSpPr>
      <xdr:spPr>
        <a:xfrm>
          <a:off x="12095000" y="3653840"/>
          <a:ext cx="151428" cy="143199"/>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510008</xdr:colOff>
      <xdr:row>56</xdr:row>
      <xdr:rowOff>41405</xdr:rowOff>
    </xdr:from>
    <xdr:to>
      <xdr:col>19</xdr:col>
      <xdr:colOff>77754</xdr:colOff>
      <xdr:row>57</xdr:row>
      <xdr:rowOff>1</xdr:rowOff>
    </xdr:to>
    <xdr:sp macro="" textlink="">
      <xdr:nvSpPr>
        <xdr:cNvPr id="41" name="Diamond 16">
          <a:extLst>
            <a:ext uri="{FF2B5EF4-FFF2-40B4-BE49-F238E27FC236}">
              <a16:creationId xmlns:a16="http://schemas.microsoft.com/office/drawing/2014/main" id="{FBAF79D5-99D0-4BC6-9379-310170AD2EE4}"/>
            </a:ext>
          </a:extLst>
        </xdr:cNvPr>
        <xdr:cNvSpPr/>
      </xdr:nvSpPr>
      <xdr:spPr>
        <a:xfrm>
          <a:off x="12672202" y="4395691"/>
          <a:ext cx="176828" cy="140024"/>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635000</xdr:colOff>
      <xdr:row>57</xdr:row>
      <xdr:rowOff>38100</xdr:rowOff>
    </xdr:from>
    <xdr:to>
      <xdr:col>19</xdr:col>
      <xdr:colOff>31750</xdr:colOff>
      <xdr:row>58</xdr:row>
      <xdr:rowOff>146050</xdr:rowOff>
    </xdr:to>
    <xdr:sp macro="" textlink="">
      <xdr:nvSpPr>
        <xdr:cNvPr id="43" name="Right Brace 1">
          <a:extLst>
            <a:ext uri="{FF2B5EF4-FFF2-40B4-BE49-F238E27FC236}">
              <a16:creationId xmlns:a16="http://schemas.microsoft.com/office/drawing/2014/main" id="{FDD73A9F-40C1-1299-A1D5-747CC69C6AEA}"/>
            </a:ext>
          </a:extLst>
        </xdr:cNvPr>
        <xdr:cNvSpPr/>
      </xdr:nvSpPr>
      <xdr:spPr>
        <a:xfrm rot="5400000">
          <a:off x="11128375" y="9229725"/>
          <a:ext cx="292100" cy="1873250"/>
        </a:xfrm>
        <a:prstGeom prst="rightBrace">
          <a:avLst>
            <a:gd name="adj1" fmla="val 8333"/>
            <a:gd name="adj2" fmla="val 47281"/>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406400</xdr:colOff>
      <xdr:row>60</xdr:row>
      <xdr:rowOff>0</xdr:rowOff>
    </xdr:from>
    <xdr:to>
      <xdr:col>20</xdr:col>
      <xdr:colOff>374650</xdr:colOff>
      <xdr:row>65</xdr:row>
      <xdr:rowOff>31750</xdr:rowOff>
    </xdr:to>
    <xdr:sp macro="" textlink="">
      <xdr:nvSpPr>
        <xdr:cNvPr id="30" name="TextBox 3">
          <a:extLst>
            <a:ext uri="{FF2B5EF4-FFF2-40B4-BE49-F238E27FC236}">
              <a16:creationId xmlns:a16="http://schemas.microsoft.com/office/drawing/2014/main" id="{5A89A677-E3A5-DAC0-C6D8-C9F923E5F385}"/>
            </a:ext>
          </a:extLst>
        </xdr:cNvPr>
        <xdr:cNvSpPr txBox="1"/>
      </xdr:nvSpPr>
      <xdr:spPr>
        <a:xfrm>
          <a:off x="9499600" y="10534650"/>
          <a:ext cx="366395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Ready</a:t>
          </a:r>
          <a:r>
            <a:rPr lang="en-US" sz="1100" baseline="0">
              <a:solidFill>
                <a:schemeClr val="dk1"/>
              </a:solidFill>
              <a:effectLst/>
              <a:latin typeface="+mn-lt"/>
              <a:ea typeface="+mn-ea"/>
              <a:cs typeface="+mn-cs"/>
            </a:rPr>
            <a:t> To Let Milestone is only achieved once PS&amp;E Complete, ROW Clear, Railroad Coord. Complete, Utilities Clear, and ENV Complete milestones have all been met. Completion of each milestone may vary. The total project time is based on the Longest path to reach Ready to Let.</a:t>
          </a:r>
          <a:endParaRPr lang="en-US">
            <a:effectLst/>
          </a:endParaRPr>
        </a:p>
      </xdr:txBody>
    </xdr:sp>
    <xdr:clientData/>
  </xdr:twoCellAnchor>
  <xdr:twoCellAnchor>
    <xdr:from>
      <xdr:col>11</xdr:col>
      <xdr:colOff>592883</xdr:colOff>
      <xdr:row>44</xdr:row>
      <xdr:rowOff>16198</xdr:rowOff>
    </xdr:from>
    <xdr:to>
      <xdr:col>12</xdr:col>
      <xdr:colOff>69008</xdr:colOff>
      <xdr:row>44</xdr:row>
      <xdr:rowOff>149548</xdr:rowOff>
    </xdr:to>
    <xdr:sp macro="" textlink="">
      <xdr:nvSpPr>
        <xdr:cNvPr id="5" name="Diamond 7">
          <a:extLst>
            <a:ext uri="{FF2B5EF4-FFF2-40B4-BE49-F238E27FC236}">
              <a16:creationId xmlns:a16="http://schemas.microsoft.com/office/drawing/2014/main" id="{CE64851E-FC71-44AA-9F96-DB8614743DD6}"/>
            </a:ext>
          </a:extLst>
        </xdr:cNvPr>
        <xdr:cNvSpPr/>
      </xdr:nvSpPr>
      <xdr:spPr>
        <a:xfrm>
          <a:off x="8446148" y="2348851"/>
          <a:ext cx="88447"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583163</xdr:colOff>
      <xdr:row>46</xdr:row>
      <xdr:rowOff>25919</xdr:rowOff>
    </xdr:from>
    <xdr:to>
      <xdr:col>12</xdr:col>
      <xdr:colOff>59288</xdr:colOff>
      <xdr:row>46</xdr:row>
      <xdr:rowOff>159269</xdr:rowOff>
    </xdr:to>
    <xdr:sp macro="" textlink="">
      <xdr:nvSpPr>
        <xdr:cNvPr id="6" name="Diamond 2">
          <a:extLst>
            <a:ext uri="{FF2B5EF4-FFF2-40B4-BE49-F238E27FC236}">
              <a16:creationId xmlns:a16="http://schemas.microsoft.com/office/drawing/2014/main" id="{81799BF9-3936-479B-B014-6DE8320E6D9F}"/>
            </a:ext>
          </a:extLst>
        </xdr:cNvPr>
        <xdr:cNvSpPr/>
      </xdr:nvSpPr>
      <xdr:spPr>
        <a:xfrm>
          <a:off x="6673979" y="2203062"/>
          <a:ext cx="85207"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573444</xdr:colOff>
      <xdr:row>42</xdr:row>
      <xdr:rowOff>29159</xdr:rowOff>
    </xdr:from>
    <xdr:to>
      <xdr:col>7</xdr:col>
      <xdr:colOff>46329</xdr:colOff>
      <xdr:row>42</xdr:row>
      <xdr:rowOff>162510</xdr:rowOff>
    </xdr:to>
    <xdr:sp macro="" textlink="">
      <xdr:nvSpPr>
        <xdr:cNvPr id="8" name="Diamond 7">
          <a:extLst>
            <a:ext uri="{FF2B5EF4-FFF2-40B4-BE49-F238E27FC236}">
              <a16:creationId xmlns:a16="http://schemas.microsoft.com/office/drawing/2014/main" id="{12C0F122-7D98-4C96-811D-674F4D52F008}"/>
            </a:ext>
          </a:extLst>
        </xdr:cNvPr>
        <xdr:cNvSpPr/>
      </xdr:nvSpPr>
      <xdr:spPr>
        <a:xfrm>
          <a:off x="4859694" y="1973037"/>
          <a:ext cx="85206" cy="133351"/>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1098291</xdr:colOff>
      <xdr:row>37</xdr:row>
      <xdr:rowOff>181427</xdr:rowOff>
    </xdr:from>
    <xdr:to>
      <xdr:col>2</xdr:col>
      <xdr:colOff>69009</xdr:colOff>
      <xdr:row>38</xdr:row>
      <xdr:rowOff>133349</xdr:rowOff>
    </xdr:to>
    <xdr:sp macro="" textlink="">
      <xdr:nvSpPr>
        <xdr:cNvPr id="23" name="Diamond 8">
          <a:extLst>
            <a:ext uri="{FF2B5EF4-FFF2-40B4-BE49-F238E27FC236}">
              <a16:creationId xmlns:a16="http://schemas.microsoft.com/office/drawing/2014/main" id="{D973301D-9B9E-42A7-B83B-F5EC336FC3FA}"/>
            </a:ext>
          </a:extLst>
        </xdr:cNvPr>
        <xdr:cNvSpPr/>
      </xdr:nvSpPr>
      <xdr:spPr>
        <a:xfrm>
          <a:off x="2316454" y="1088570"/>
          <a:ext cx="137045"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12</xdr:row>
      <xdr:rowOff>28575</xdr:rowOff>
    </xdr:from>
    <xdr:to>
      <xdr:col>7</xdr:col>
      <xdr:colOff>47625</xdr:colOff>
      <xdr:row>12</xdr:row>
      <xdr:rowOff>161925</xdr:rowOff>
    </xdr:to>
    <xdr:sp macro="" textlink="">
      <xdr:nvSpPr>
        <xdr:cNvPr id="3" name="Diamond 2">
          <a:extLst>
            <a:ext uri="{FF2B5EF4-FFF2-40B4-BE49-F238E27FC236}">
              <a16:creationId xmlns:a16="http://schemas.microsoft.com/office/drawing/2014/main" id="{A120F95C-38AB-4557-9DBC-D23F7231702F}"/>
            </a:ext>
          </a:extLst>
        </xdr:cNvPr>
        <xdr:cNvSpPr/>
      </xdr:nvSpPr>
      <xdr:spPr>
        <a:xfrm>
          <a:off x="7200122" y="2750004"/>
          <a:ext cx="88447"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565020</xdr:colOff>
      <xdr:row>12</xdr:row>
      <xdr:rowOff>32009</xdr:rowOff>
    </xdr:from>
    <xdr:to>
      <xdr:col>11</xdr:col>
      <xdr:colOff>41146</xdr:colOff>
      <xdr:row>12</xdr:row>
      <xdr:rowOff>165359</xdr:rowOff>
    </xdr:to>
    <xdr:sp macro="" textlink="">
      <xdr:nvSpPr>
        <xdr:cNvPr id="7" name="Diamond 3">
          <a:extLst>
            <a:ext uri="{FF2B5EF4-FFF2-40B4-BE49-F238E27FC236}">
              <a16:creationId xmlns:a16="http://schemas.microsoft.com/office/drawing/2014/main" id="{825E4E0C-6C19-4866-BC49-EF72EEB0422A}"/>
            </a:ext>
          </a:extLst>
        </xdr:cNvPr>
        <xdr:cNvSpPr/>
      </xdr:nvSpPr>
      <xdr:spPr>
        <a:xfrm>
          <a:off x="9642928" y="2753438"/>
          <a:ext cx="88448"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571500</xdr:colOff>
      <xdr:row>12</xdr:row>
      <xdr:rowOff>19050</xdr:rowOff>
    </xdr:from>
    <xdr:to>
      <xdr:col>13</xdr:col>
      <xdr:colOff>47625</xdr:colOff>
      <xdr:row>12</xdr:row>
      <xdr:rowOff>152400</xdr:rowOff>
    </xdr:to>
    <xdr:sp macro="" textlink="">
      <xdr:nvSpPr>
        <xdr:cNvPr id="10" name="Diamond 4">
          <a:extLst>
            <a:ext uri="{FF2B5EF4-FFF2-40B4-BE49-F238E27FC236}">
              <a16:creationId xmlns:a16="http://schemas.microsoft.com/office/drawing/2014/main" id="{D698C815-C4A8-4AA0-947E-523B3CE90E13}"/>
            </a:ext>
          </a:extLst>
        </xdr:cNvPr>
        <xdr:cNvSpPr/>
      </xdr:nvSpPr>
      <xdr:spPr>
        <a:xfrm>
          <a:off x="10874051" y="2740479"/>
          <a:ext cx="88446"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581025</xdr:colOff>
      <xdr:row>8</xdr:row>
      <xdr:rowOff>19050</xdr:rowOff>
    </xdr:from>
    <xdr:to>
      <xdr:col>5</xdr:col>
      <xdr:colOff>57150</xdr:colOff>
      <xdr:row>8</xdr:row>
      <xdr:rowOff>152400</xdr:rowOff>
    </xdr:to>
    <xdr:sp macro="" textlink="">
      <xdr:nvSpPr>
        <xdr:cNvPr id="11" name="Diamond 8">
          <a:extLst>
            <a:ext uri="{FF2B5EF4-FFF2-40B4-BE49-F238E27FC236}">
              <a16:creationId xmlns:a16="http://schemas.microsoft.com/office/drawing/2014/main" id="{1284072B-37F8-4E66-8763-B1A27114B472}"/>
            </a:ext>
          </a:extLst>
        </xdr:cNvPr>
        <xdr:cNvSpPr/>
      </xdr:nvSpPr>
      <xdr:spPr>
        <a:xfrm>
          <a:off x="4148040" y="1574152"/>
          <a:ext cx="88447"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571500</xdr:colOff>
      <xdr:row>12</xdr:row>
      <xdr:rowOff>28575</xdr:rowOff>
    </xdr:from>
    <xdr:to>
      <xdr:col>14</xdr:col>
      <xdr:colOff>47625</xdr:colOff>
      <xdr:row>12</xdr:row>
      <xdr:rowOff>161925</xdr:rowOff>
    </xdr:to>
    <xdr:sp macro="" textlink="">
      <xdr:nvSpPr>
        <xdr:cNvPr id="12" name="Diamond 10">
          <a:extLst>
            <a:ext uri="{FF2B5EF4-FFF2-40B4-BE49-F238E27FC236}">
              <a16:creationId xmlns:a16="http://schemas.microsoft.com/office/drawing/2014/main" id="{DEE0CF52-077B-48FA-AEE5-35D12C121DCF}"/>
            </a:ext>
          </a:extLst>
        </xdr:cNvPr>
        <xdr:cNvSpPr/>
      </xdr:nvSpPr>
      <xdr:spPr>
        <a:xfrm>
          <a:off x="11486372" y="2750004"/>
          <a:ext cx="88447"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549275</xdr:colOff>
      <xdr:row>14</xdr:row>
      <xdr:rowOff>22225</xdr:rowOff>
    </xdr:from>
    <xdr:to>
      <xdr:col>16</xdr:col>
      <xdr:colOff>25400</xdr:colOff>
      <xdr:row>14</xdr:row>
      <xdr:rowOff>155575</xdr:rowOff>
    </xdr:to>
    <xdr:sp macro="" textlink="">
      <xdr:nvSpPr>
        <xdr:cNvPr id="13" name="Diamond 11">
          <a:extLst>
            <a:ext uri="{FF2B5EF4-FFF2-40B4-BE49-F238E27FC236}">
              <a16:creationId xmlns:a16="http://schemas.microsoft.com/office/drawing/2014/main" id="{F87C51CF-7CCB-4523-AA89-050628FD5C95}"/>
            </a:ext>
          </a:extLst>
        </xdr:cNvPr>
        <xdr:cNvSpPr/>
      </xdr:nvSpPr>
      <xdr:spPr>
        <a:xfrm>
          <a:off x="12688790" y="3132429"/>
          <a:ext cx="88447"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552702</xdr:colOff>
      <xdr:row>20</xdr:row>
      <xdr:rowOff>29787</xdr:rowOff>
    </xdr:from>
    <xdr:to>
      <xdr:col>15</xdr:col>
      <xdr:colOff>63557</xdr:colOff>
      <xdr:row>20</xdr:row>
      <xdr:rowOff>159673</xdr:rowOff>
    </xdr:to>
    <xdr:sp macro="" textlink="">
      <xdr:nvSpPr>
        <xdr:cNvPr id="14" name="Diamond 13">
          <a:extLst>
            <a:ext uri="{FF2B5EF4-FFF2-40B4-BE49-F238E27FC236}">
              <a16:creationId xmlns:a16="http://schemas.microsoft.com/office/drawing/2014/main" id="{E541703A-5725-4C8C-9A00-9A533267B1DB}"/>
            </a:ext>
          </a:extLst>
        </xdr:cNvPr>
        <xdr:cNvSpPr/>
      </xdr:nvSpPr>
      <xdr:spPr>
        <a:xfrm>
          <a:off x="10190270" y="8974628"/>
          <a:ext cx="116992" cy="129886"/>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571500</xdr:colOff>
      <xdr:row>16</xdr:row>
      <xdr:rowOff>34925</xdr:rowOff>
    </xdr:from>
    <xdr:to>
      <xdr:col>13</xdr:col>
      <xdr:colOff>47625</xdr:colOff>
      <xdr:row>16</xdr:row>
      <xdr:rowOff>168275</xdr:rowOff>
    </xdr:to>
    <xdr:sp macro="" textlink="">
      <xdr:nvSpPr>
        <xdr:cNvPr id="15" name="Diamond 14">
          <a:extLst>
            <a:ext uri="{FF2B5EF4-FFF2-40B4-BE49-F238E27FC236}">
              <a16:creationId xmlns:a16="http://schemas.microsoft.com/office/drawing/2014/main" id="{1BD7DCE7-8AAE-4DF3-9B7D-3AC30839C9B2}"/>
            </a:ext>
          </a:extLst>
        </xdr:cNvPr>
        <xdr:cNvSpPr/>
      </xdr:nvSpPr>
      <xdr:spPr>
        <a:xfrm>
          <a:off x="10874051" y="3533905"/>
          <a:ext cx="88446"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554528</xdr:colOff>
      <xdr:row>18</xdr:row>
      <xdr:rowOff>26843</xdr:rowOff>
    </xdr:from>
    <xdr:to>
      <xdr:col>15</xdr:col>
      <xdr:colOff>57150</xdr:colOff>
      <xdr:row>18</xdr:row>
      <xdr:rowOff>146050</xdr:rowOff>
    </xdr:to>
    <xdr:sp macro="" textlink="">
      <xdr:nvSpPr>
        <xdr:cNvPr id="16" name="Diamond 15">
          <a:extLst>
            <a:ext uri="{FF2B5EF4-FFF2-40B4-BE49-F238E27FC236}">
              <a16:creationId xmlns:a16="http://schemas.microsoft.com/office/drawing/2014/main" id="{ECA3AF71-1402-45F8-A4C4-D4D639E49D8C}"/>
            </a:ext>
          </a:extLst>
        </xdr:cNvPr>
        <xdr:cNvSpPr/>
      </xdr:nvSpPr>
      <xdr:spPr>
        <a:xfrm>
          <a:off x="9647728" y="2808143"/>
          <a:ext cx="112222" cy="119207"/>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568325</xdr:colOff>
      <xdr:row>22</xdr:row>
      <xdr:rowOff>34925</xdr:rowOff>
    </xdr:from>
    <xdr:to>
      <xdr:col>16</xdr:col>
      <xdr:colOff>44450</xdr:colOff>
      <xdr:row>22</xdr:row>
      <xdr:rowOff>168275</xdr:rowOff>
    </xdr:to>
    <xdr:sp macro="" textlink="">
      <xdr:nvSpPr>
        <xdr:cNvPr id="19" name="Diamond 16">
          <a:extLst>
            <a:ext uri="{FF2B5EF4-FFF2-40B4-BE49-F238E27FC236}">
              <a16:creationId xmlns:a16="http://schemas.microsoft.com/office/drawing/2014/main" id="{9D43C8F0-81B8-4ABF-97DC-EF312F0A85C1}"/>
            </a:ext>
          </a:extLst>
        </xdr:cNvPr>
        <xdr:cNvSpPr/>
      </xdr:nvSpPr>
      <xdr:spPr>
        <a:xfrm>
          <a:off x="12707840" y="4700231"/>
          <a:ext cx="88447"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596900</xdr:colOff>
      <xdr:row>23</xdr:row>
      <xdr:rowOff>59743</xdr:rowOff>
    </xdr:from>
    <xdr:to>
      <xdr:col>15</xdr:col>
      <xdr:colOff>603250</xdr:colOff>
      <xdr:row>24</xdr:row>
      <xdr:rowOff>177931</xdr:rowOff>
    </xdr:to>
    <xdr:sp macro="" textlink="">
      <xdr:nvSpPr>
        <xdr:cNvPr id="20" name="Right Brace 19">
          <a:extLst>
            <a:ext uri="{FF2B5EF4-FFF2-40B4-BE49-F238E27FC236}">
              <a16:creationId xmlns:a16="http://schemas.microsoft.com/office/drawing/2014/main" id="{C93EAB9A-BA71-40D3-89A5-97B07B645EBB}"/>
            </a:ext>
          </a:extLst>
        </xdr:cNvPr>
        <xdr:cNvSpPr/>
      </xdr:nvSpPr>
      <xdr:spPr>
        <a:xfrm rot="5400000">
          <a:off x="9827856" y="9985701"/>
          <a:ext cx="312575" cy="1843314"/>
        </a:xfrm>
        <a:prstGeom prst="rightBrace">
          <a:avLst>
            <a:gd name="adj1" fmla="val 8333"/>
            <a:gd name="adj2" fmla="val 47959"/>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309206</xdr:colOff>
      <xdr:row>25</xdr:row>
      <xdr:rowOff>174948</xdr:rowOff>
    </xdr:from>
    <xdr:to>
      <xdr:col>17</xdr:col>
      <xdr:colOff>277455</xdr:colOff>
      <xdr:row>31</xdr:row>
      <xdr:rowOff>31749</xdr:rowOff>
    </xdr:to>
    <xdr:sp macro="" textlink="">
      <xdr:nvSpPr>
        <xdr:cNvPr id="21" name="TextBox 20">
          <a:extLst>
            <a:ext uri="{FF2B5EF4-FFF2-40B4-BE49-F238E27FC236}">
              <a16:creationId xmlns:a16="http://schemas.microsoft.com/office/drawing/2014/main" id="{085E659C-1D9E-497C-99A7-16D137FE793C}"/>
            </a:ext>
          </a:extLst>
        </xdr:cNvPr>
        <xdr:cNvSpPr txBox="1"/>
      </xdr:nvSpPr>
      <xdr:spPr>
        <a:xfrm>
          <a:off x="7573606" y="4245298"/>
          <a:ext cx="3663949" cy="961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Ready</a:t>
          </a:r>
          <a:r>
            <a:rPr lang="en-US" sz="1100" baseline="0"/>
            <a:t> To Let Milestone is only achieved once PS&amp;E Complete, ROW Clear, Railroad Coord. Complete, Utilities Clear, and ENV Complete milestones have all been met. Completion of each milestone may vary. The total project time is based on the Longest path to reach Ready to Let.</a:t>
          </a:r>
          <a:endParaRPr lang="en-US" sz="1100"/>
        </a:p>
      </xdr:txBody>
    </xdr:sp>
    <xdr:clientData/>
  </xdr:twoCellAnchor>
  <xdr:twoCellAnchor>
    <xdr:from>
      <xdr:col>8</xdr:col>
      <xdr:colOff>583163</xdr:colOff>
      <xdr:row>12</xdr:row>
      <xdr:rowOff>25919</xdr:rowOff>
    </xdr:from>
    <xdr:to>
      <xdr:col>9</xdr:col>
      <xdr:colOff>59288</xdr:colOff>
      <xdr:row>12</xdr:row>
      <xdr:rowOff>159269</xdr:rowOff>
    </xdr:to>
    <xdr:sp macro="" textlink="">
      <xdr:nvSpPr>
        <xdr:cNvPr id="25" name="Diamond 2">
          <a:extLst>
            <a:ext uri="{FF2B5EF4-FFF2-40B4-BE49-F238E27FC236}">
              <a16:creationId xmlns:a16="http://schemas.microsoft.com/office/drawing/2014/main" id="{98B60403-7EE5-4888-A915-4BC11044383D}"/>
            </a:ext>
          </a:extLst>
        </xdr:cNvPr>
        <xdr:cNvSpPr/>
      </xdr:nvSpPr>
      <xdr:spPr>
        <a:xfrm>
          <a:off x="8436428" y="2747348"/>
          <a:ext cx="88447"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566964</xdr:colOff>
      <xdr:row>10</xdr:row>
      <xdr:rowOff>9720</xdr:rowOff>
    </xdr:from>
    <xdr:to>
      <xdr:col>7</xdr:col>
      <xdr:colOff>64796</xdr:colOff>
      <xdr:row>10</xdr:row>
      <xdr:rowOff>142551</xdr:rowOff>
    </xdr:to>
    <xdr:sp macro="" textlink="">
      <xdr:nvSpPr>
        <xdr:cNvPr id="31" name="Diamond 26">
          <a:extLst>
            <a:ext uri="{FF2B5EF4-FFF2-40B4-BE49-F238E27FC236}">
              <a16:creationId xmlns:a16="http://schemas.microsoft.com/office/drawing/2014/main" id="{F7B5753A-ED3A-4044-9B6B-96BABBA72629}"/>
            </a:ext>
          </a:extLst>
        </xdr:cNvPr>
        <xdr:cNvSpPr/>
      </xdr:nvSpPr>
      <xdr:spPr>
        <a:xfrm>
          <a:off x="5387780" y="7629720"/>
          <a:ext cx="106914" cy="132831"/>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1085397</xdr:colOff>
      <xdr:row>6</xdr:row>
      <xdr:rowOff>38877</xdr:rowOff>
    </xdr:from>
    <xdr:to>
      <xdr:col>2</xdr:col>
      <xdr:colOff>56115</xdr:colOff>
      <xdr:row>6</xdr:row>
      <xdr:rowOff>172227</xdr:rowOff>
    </xdr:to>
    <xdr:sp macro="" textlink="">
      <xdr:nvSpPr>
        <xdr:cNvPr id="28" name="Diamond 27">
          <a:extLst>
            <a:ext uri="{FF2B5EF4-FFF2-40B4-BE49-F238E27FC236}">
              <a16:creationId xmlns:a16="http://schemas.microsoft.com/office/drawing/2014/main" id="{0235E52A-9B14-467B-8D1B-1317B9FF4979}"/>
            </a:ext>
          </a:extLst>
        </xdr:cNvPr>
        <xdr:cNvSpPr/>
      </xdr:nvSpPr>
      <xdr:spPr>
        <a:xfrm>
          <a:off x="2310040" y="7056275"/>
          <a:ext cx="146764" cy="13335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595571</xdr:colOff>
      <xdr:row>54</xdr:row>
      <xdr:rowOff>43295</xdr:rowOff>
    </xdr:from>
    <xdr:to>
      <xdr:col>16</xdr:col>
      <xdr:colOff>53339</xdr:colOff>
      <xdr:row>54</xdr:row>
      <xdr:rowOff>180455</xdr:rowOff>
    </xdr:to>
    <xdr:sp macro="" textlink="">
      <xdr:nvSpPr>
        <xdr:cNvPr id="9" name="Diamond 13">
          <a:extLst>
            <a:ext uri="{FF2B5EF4-FFF2-40B4-BE49-F238E27FC236}">
              <a16:creationId xmlns:a16="http://schemas.microsoft.com/office/drawing/2014/main" id="{5168FC25-8D94-4A8A-AB87-21137E99B0EB}"/>
            </a:ext>
          </a:extLst>
        </xdr:cNvPr>
        <xdr:cNvSpPr/>
      </xdr:nvSpPr>
      <xdr:spPr>
        <a:xfrm>
          <a:off x="10839276" y="3515590"/>
          <a:ext cx="89881" cy="13716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152400</xdr:colOff>
      <xdr:row>25</xdr:row>
      <xdr:rowOff>101600</xdr:rowOff>
    </xdr:from>
    <xdr:to>
      <xdr:col>11</xdr:col>
      <xdr:colOff>12699</xdr:colOff>
      <xdr:row>30</xdr:row>
      <xdr:rowOff>165100</xdr:rowOff>
    </xdr:to>
    <xdr:sp macro="" textlink="">
      <xdr:nvSpPr>
        <xdr:cNvPr id="29" name="TextBox 28">
          <a:extLst>
            <a:ext uri="{FF2B5EF4-FFF2-40B4-BE49-F238E27FC236}">
              <a16:creationId xmlns:a16="http://schemas.microsoft.com/office/drawing/2014/main" id="{0A4B678E-6CC7-4FEB-AB26-A5CDB375B789}"/>
            </a:ext>
          </a:extLst>
        </xdr:cNvPr>
        <xdr:cNvSpPr txBox="1"/>
      </xdr:nvSpPr>
      <xdr:spPr>
        <a:xfrm>
          <a:off x="4978400" y="4171950"/>
          <a:ext cx="2298699" cy="98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Data collection time</a:t>
          </a:r>
          <a:r>
            <a:rPr lang="en-US" sz="1100" baseline="0"/>
            <a:t> represents efforts taken to prepare for Environmental Documentation. This time is not part of the documentation process. </a:t>
          </a:r>
          <a:endParaRPr lang="en-US" sz="1100"/>
        </a:p>
      </xdr:txBody>
    </xdr:sp>
    <xdr:clientData/>
  </xdr:twoCellAnchor>
  <xdr:twoCellAnchor>
    <xdr:from>
      <xdr:col>9</xdr:col>
      <xdr:colOff>6350</xdr:colOff>
      <xdr:row>22</xdr:row>
      <xdr:rowOff>177800</xdr:rowOff>
    </xdr:from>
    <xdr:to>
      <xdr:col>11</xdr:col>
      <xdr:colOff>0</xdr:colOff>
      <xdr:row>24</xdr:row>
      <xdr:rowOff>111838</xdr:rowOff>
    </xdr:to>
    <xdr:sp macro="" textlink="">
      <xdr:nvSpPr>
        <xdr:cNvPr id="33" name="Right Brace 32">
          <a:extLst>
            <a:ext uri="{FF2B5EF4-FFF2-40B4-BE49-F238E27FC236}">
              <a16:creationId xmlns:a16="http://schemas.microsoft.com/office/drawing/2014/main" id="{4BE98D67-2879-4846-A2EC-3C16666651C2}"/>
            </a:ext>
          </a:extLst>
        </xdr:cNvPr>
        <xdr:cNvSpPr/>
      </xdr:nvSpPr>
      <xdr:spPr>
        <a:xfrm rot="5400000">
          <a:off x="6506806" y="3240444"/>
          <a:ext cx="302338" cy="1212850"/>
        </a:xfrm>
        <a:prstGeom prst="rightBrace">
          <a:avLst>
            <a:gd name="adj1" fmla="val 8333"/>
            <a:gd name="adj2" fmla="val 47959"/>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596900</xdr:colOff>
      <xdr:row>57</xdr:row>
      <xdr:rowOff>57150</xdr:rowOff>
    </xdr:from>
    <xdr:to>
      <xdr:col>11</xdr:col>
      <xdr:colOff>603250</xdr:colOff>
      <xdr:row>59</xdr:row>
      <xdr:rowOff>73738</xdr:rowOff>
    </xdr:to>
    <xdr:sp macro="" textlink="">
      <xdr:nvSpPr>
        <xdr:cNvPr id="36" name="Right Brace 33">
          <a:extLst>
            <a:ext uri="{FF2B5EF4-FFF2-40B4-BE49-F238E27FC236}">
              <a16:creationId xmlns:a16="http://schemas.microsoft.com/office/drawing/2014/main" id="{06CB86C3-50CE-453C-9DC2-95EBA6D459B0}"/>
            </a:ext>
          </a:extLst>
        </xdr:cNvPr>
        <xdr:cNvSpPr/>
      </xdr:nvSpPr>
      <xdr:spPr>
        <a:xfrm rot="5400000">
          <a:off x="6148031" y="8704619"/>
          <a:ext cx="384888" cy="3054350"/>
        </a:xfrm>
        <a:prstGeom prst="rightBrace">
          <a:avLst>
            <a:gd name="adj1" fmla="val 8333"/>
            <a:gd name="adj2" fmla="val 47959"/>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482600</xdr:colOff>
      <xdr:row>59</xdr:row>
      <xdr:rowOff>177800</xdr:rowOff>
    </xdr:from>
    <xdr:to>
      <xdr:col>12</xdr:col>
      <xdr:colOff>488950</xdr:colOff>
      <xdr:row>66</xdr:row>
      <xdr:rowOff>50800</xdr:rowOff>
    </xdr:to>
    <xdr:sp macro="" textlink="">
      <xdr:nvSpPr>
        <xdr:cNvPr id="413" name="TextBox 34">
          <a:extLst>
            <a:ext uri="{FF2B5EF4-FFF2-40B4-BE49-F238E27FC236}">
              <a16:creationId xmlns:a16="http://schemas.microsoft.com/office/drawing/2014/main" id="{3BA6174D-61EA-4B79-9EF0-F23F9187ADB7}"/>
            </a:ext>
          </a:extLst>
        </xdr:cNvPr>
        <xdr:cNvSpPr txBox="1"/>
      </xdr:nvSpPr>
      <xdr:spPr>
        <a:xfrm>
          <a:off x="4699000" y="10528300"/>
          <a:ext cx="3663950"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time represents the Environmental Documentation Process that is being done concurrent with the Schematic Development. Additional time is shown in the PS&amp;E Phase for updates</a:t>
          </a:r>
          <a:r>
            <a:rPr lang="en-US" sz="1100" baseline="0">
              <a:solidFill>
                <a:schemeClr val="dk1"/>
              </a:solidFill>
              <a:effectLst/>
              <a:latin typeface="+mn-lt"/>
              <a:ea typeface="+mn-ea"/>
              <a:cs typeface="+mn-cs"/>
            </a:rPr>
            <a:t> to the Env. Document if needed. The durations calcualted by this tool does not include time for any updates to the Env. Document.</a:t>
          </a:r>
          <a:endParaRPr lang="en-US">
            <a:effectLst/>
          </a:endParaRPr>
        </a:p>
      </xdr:txBody>
    </xdr:sp>
    <xdr:clientData/>
  </xdr:twoCellAnchor>
  <xdr:twoCellAnchor editAs="oneCell">
    <xdr:from>
      <xdr:col>1</xdr:col>
      <xdr:colOff>76200</xdr:colOff>
      <xdr:row>1</xdr:row>
      <xdr:rowOff>28575</xdr:rowOff>
    </xdr:from>
    <xdr:to>
      <xdr:col>2</xdr:col>
      <xdr:colOff>139700</xdr:colOff>
      <xdr:row>1</xdr:row>
      <xdr:rowOff>877570</xdr:rowOff>
    </xdr:to>
    <xdr:pic>
      <xdr:nvPicPr>
        <xdr:cNvPr id="4" name="Graphic 1" descr="Texas Department of Transportation">
          <a:extLst>
            <a:ext uri="{FF2B5EF4-FFF2-40B4-BE49-F238E27FC236}">
              <a16:creationId xmlns:a16="http://schemas.microsoft.com/office/drawing/2014/main" id="{3089BB17-9CC3-2D97-5EC6-F5E76AE4BC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4850" y="190500"/>
          <a:ext cx="1212850" cy="8489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66261</xdr:colOff>
      <xdr:row>1</xdr:row>
      <xdr:rowOff>0</xdr:rowOff>
    </xdr:from>
    <xdr:to>
      <xdr:col>1</xdr:col>
      <xdr:colOff>1279111</xdr:colOff>
      <xdr:row>1</xdr:row>
      <xdr:rowOff>854710</xdr:rowOff>
    </xdr:to>
    <xdr:pic>
      <xdr:nvPicPr>
        <xdr:cNvPr id="3" name="Graphic 1" descr="Texas Department of Transportation">
          <a:extLst>
            <a:ext uri="{FF2B5EF4-FFF2-40B4-BE49-F238E27FC236}">
              <a16:creationId xmlns:a16="http://schemas.microsoft.com/office/drawing/2014/main" id="{FB4BBD27-ABFC-99F4-C7F6-0D4CBCB5A6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5739" y="173935"/>
          <a:ext cx="1212850" cy="854710"/>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Allison Moore" id="{8C439B3C-9B24-498D-9447-4EC0E7A949EC}" userId="S::allison.moore@foresightpes.com::5e43026e-57d0-47bb-9faf-d3f54a89149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4AB7FE-C3D9-428B-B97D-E5D5C9FD04B3}" name="Table1" displayName="Table1" ref="B23:D50" totalsRowShown="0" headerRowDxfId="12" dataDxfId="10" headerRowBorderDxfId="11" tableBorderDxfId="9">
  <autoFilter ref="B23:D50" xr:uid="{7B4AB7FE-C3D9-428B-B97D-E5D5C9FD04B3}"/>
  <tableColumns count="3">
    <tableColumn id="1" xr3:uid="{E6FBEA47-975D-4BAD-A3D8-B0215F89E2C5}" name="Project Scope" dataDxfId="8"/>
    <tableColumn id="2" xr3:uid="{9F47765A-F68D-4FCE-91F9-EA0703DA9153}" name="Standard Design Timeline (Months)" dataDxfId="7"/>
    <tableColumn id="3" xr3:uid="{F36DDFF6-1C09-4525-B3C6-1FDC9F1AEB53}" name="Standard Schematic Timeline (Months)" dataDxfId="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CA952F-2496-49A3-BDBF-7A47F4818515}" name="Table467" displayName="Table467" ref="B97:C100" totalsRowShown="0" headerRowDxfId="5" dataDxfId="3" headerRowBorderDxfId="4" tableBorderDxfId="2">
  <autoFilter ref="B97:C100" xr:uid="{2FCA952F-2496-49A3-BDBF-7A47F4818515}"/>
  <tableColumns count="2">
    <tableColumn id="1" xr3:uid="{36F1ED97-9117-42A3-B1E8-23DBC74FDE58}" name="Environmental Clearance" dataDxfId="1"/>
    <tableColumn id="2" xr3:uid="{93F4DB15-983F-4325-8592-48DDF4F50337}" name="Standard Timeline (months)"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TxDOT Template">
      <a:dk1>
        <a:sysClr val="windowText" lastClr="000000"/>
      </a:dk1>
      <a:lt1>
        <a:sysClr val="window" lastClr="FFFFFF"/>
      </a:lt1>
      <a:dk2>
        <a:srgbClr val="0E2841"/>
      </a:dk2>
      <a:lt2>
        <a:srgbClr val="E8E8E8"/>
      </a:lt2>
      <a:accent1>
        <a:srgbClr val="0056A9"/>
      </a:accent1>
      <a:accent2>
        <a:srgbClr val="D90D0D"/>
      </a:accent2>
      <a:accent3>
        <a:srgbClr val="F2CE1B"/>
      </a:accent3>
      <a:accent4>
        <a:srgbClr val="E95C16"/>
      </a:accent4>
      <a:accent5>
        <a:srgbClr val="8EC02D"/>
      </a:accent5>
      <a:accent6>
        <a:srgbClr val="196533"/>
      </a:accent6>
      <a:hlink>
        <a:srgbClr val="5F0F40"/>
      </a:hlink>
      <a:folHlink>
        <a:srgbClr val="002E6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16" dT="2025-02-27T20:38:21.74" personId="{8C439B3C-9B24-498D-9447-4EC0E7A949EC}" id="{F1301265-0FE3-4D50-A64C-294D602AE969}">
    <text xml:space="preserve">Railroad coordination process (not certification)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A4FB2-ED58-4236-9808-33DFE5DCDCD7}">
  <sheetPr codeName="Sheet1"/>
  <dimension ref="B1:D35"/>
  <sheetViews>
    <sheetView workbookViewId="0">
      <selection activeCell="B15" sqref="B15"/>
    </sheetView>
  </sheetViews>
  <sheetFormatPr defaultRowHeight="14.4" x14ac:dyDescent="0.3"/>
  <cols>
    <col min="2" max="2" width="37.77734375" bestFit="1" customWidth="1"/>
    <col min="3" max="3" width="25.44140625" bestFit="1" customWidth="1"/>
  </cols>
  <sheetData>
    <row r="1" spans="2:3" ht="15" thickBot="1" x14ac:dyDescent="0.35"/>
    <row r="2" spans="2:3" ht="18.600000000000001" thickBot="1" x14ac:dyDescent="0.4">
      <c r="B2" s="6" t="s">
        <v>0</v>
      </c>
      <c r="C2" s="19"/>
    </row>
    <row r="3" spans="2:3" x14ac:dyDescent="0.3">
      <c r="B3" s="8" t="s">
        <v>1</v>
      </c>
      <c r="C3" s="20"/>
    </row>
    <row r="4" spans="2:3" x14ac:dyDescent="0.3">
      <c r="B4" s="3" t="s">
        <v>2</v>
      </c>
      <c r="C4" s="17"/>
    </row>
    <row r="5" spans="2:3" x14ac:dyDescent="0.3">
      <c r="B5" s="3" t="s">
        <v>3</v>
      </c>
      <c r="C5" s="17"/>
    </row>
    <row r="6" spans="2:3" x14ac:dyDescent="0.3">
      <c r="B6" s="3" t="s">
        <v>4</v>
      </c>
      <c r="C6" s="17"/>
    </row>
    <row r="7" spans="2:3" x14ac:dyDescent="0.3">
      <c r="B7" s="3" t="s">
        <v>5</v>
      </c>
      <c r="C7" s="17"/>
    </row>
    <row r="8" spans="2:3" x14ac:dyDescent="0.3">
      <c r="B8" s="3" t="s">
        <v>6</v>
      </c>
      <c r="C8" s="17"/>
    </row>
    <row r="9" spans="2:3" ht="15" thickBot="1" x14ac:dyDescent="0.35">
      <c r="B9" s="7" t="s">
        <v>7</v>
      </c>
      <c r="C9" s="18"/>
    </row>
    <row r="10" spans="2:3" ht="15" thickBot="1" x14ac:dyDescent="0.35"/>
    <row r="11" spans="2:3" ht="15" thickBot="1" x14ac:dyDescent="0.35">
      <c r="B11" s="5" t="s">
        <v>8</v>
      </c>
      <c r="C11" s="15" t="s">
        <v>9</v>
      </c>
    </row>
    <row r="12" spans="2:3" x14ac:dyDescent="0.3">
      <c r="B12" s="16" t="s">
        <v>10</v>
      </c>
      <c r="C12" s="4" t="s">
        <v>11</v>
      </c>
    </row>
    <row r="13" spans="2:3" x14ac:dyDescent="0.3">
      <c r="B13" s="16" t="s">
        <v>12</v>
      </c>
      <c r="C13" s="4" t="s">
        <v>13</v>
      </c>
    </row>
    <row r="14" spans="2:3" x14ac:dyDescent="0.3">
      <c r="B14" s="22" t="s">
        <v>14</v>
      </c>
      <c r="C14" s="21" t="s">
        <v>15</v>
      </c>
    </row>
    <row r="15" spans="2:3" x14ac:dyDescent="0.3">
      <c r="B15" s="3" t="s">
        <v>16</v>
      </c>
      <c r="C15" s="21" t="s">
        <v>17</v>
      </c>
    </row>
    <row r="16" spans="2:3" x14ac:dyDescent="0.3">
      <c r="B16" s="3" t="s">
        <v>18</v>
      </c>
      <c r="C16" s="21" t="s">
        <v>19</v>
      </c>
    </row>
    <row r="17" spans="2:4" x14ac:dyDescent="0.3">
      <c r="B17" s="3" t="s">
        <v>20</v>
      </c>
      <c r="C17" s="9" t="str">
        <f>C12</f>
        <v>Reconstruction</v>
      </c>
    </row>
    <row r="18" spans="2:4" ht="15" thickBot="1" x14ac:dyDescent="0.35">
      <c r="B18" s="3" t="s">
        <v>21</v>
      </c>
      <c r="C18" s="9" t="e">
        <f>#REF!</f>
        <v>#REF!</v>
      </c>
    </row>
    <row r="19" spans="2:4" ht="15" thickBot="1" x14ac:dyDescent="0.35">
      <c r="B19" s="2" t="s">
        <v>22</v>
      </c>
      <c r="C19" s="10"/>
    </row>
    <row r="20" spans="2:4" ht="15" thickBot="1" x14ac:dyDescent="0.35"/>
    <row r="21" spans="2:4" ht="15" thickBot="1" x14ac:dyDescent="0.35">
      <c r="B21" s="5" t="s">
        <v>23</v>
      </c>
      <c r="C21" s="14" t="s">
        <v>24</v>
      </c>
      <c r="D21" s="15" t="s">
        <v>25</v>
      </c>
    </row>
    <row r="22" spans="2:4" x14ac:dyDescent="0.3">
      <c r="B22" s="12" t="s">
        <v>26</v>
      </c>
      <c r="C22" s="13" t="b">
        <v>1</v>
      </c>
      <c r="D22" s="13" t="b">
        <v>0</v>
      </c>
    </row>
    <row r="23" spans="2:4" x14ac:dyDescent="0.3">
      <c r="B23" s="1" t="s">
        <v>27</v>
      </c>
      <c r="C23" s="11" t="b">
        <v>0</v>
      </c>
      <c r="D23" s="11" t="b">
        <v>1</v>
      </c>
    </row>
    <row r="24" spans="2:4" x14ac:dyDescent="0.3">
      <c r="B24" s="1" t="s">
        <v>28</v>
      </c>
      <c r="C24" s="11" t="b">
        <v>0</v>
      </c>
      <c r="D24" s="11" t="b">
        <v>0</v>
      </c>
    </row>
    <row r="25" spans="2:4" x14ac:dyDescent="0.3">
      <c r="B25" s="1" t="s">
        <v>29</v>
      </c>
      <c r="C25" s="11" t="b">
        <v>1</v>
      </c>
      <c r="D25" s="11" t="b">
        <v>0</v>
      </c>
    </row>
    <row r="26" spans="2:4" x14ac:dyDescent="0.3">
      <c r="B26" s="1" t="s">
        <v>30</v>
      </c>
      <c r="C26" s="11" t="b">
        <v>1</v>
      </c>
      <c r="D26" s="11" t="b">
        <v>0</v>
      </c>
    </row>
    <row r="27" spans="2:4" x14ac:dyDescent="0.3">
      <c r="B27" s="1" t="s">
        <v>31</v>
      </c>
      <c r="C27" s="11" t="b">
        <v>0</v>
      </c>
      <c r="D27" s="11" t="b">
        <v>0</v>
      </c>
    </row>
    <row r="28" spans="2:4" x14ac:dyDescent="0.3">
      <c r="B28" s="1" t="s">
        <v>32</v>
      </c>
      <c r="C28" s="11" t="b">
        <v>1</v>
      </c>
      <c r="D28" s="11" t="b">
        <v>0</v>
      </c>
    </row>
    <row r="29" spans="2:4" x14ac:dyDescent="0.3">
      <c r="B29" s="1" t="s">
        <v>33</v>
      </c>
      <c r="C29" s="11" t="b">
        <v>0</v>
      </c>
      <c r="D29" s="11" t="b">
        <v>0</v>
      </c>
    </row>
    <row r="30" spans="2:4" x14ac:dyDescent="0.3">
      <c r="B30" s="1" t="s">
        <v>34</v>
      </c>
      <c r="C30" s="11" t="b">
        <v>0</v>
      </c>
      <c r="D30" s="11" t="b">
        <v>1</v>
      </c>
    </row>
    <row r="31" spans="2:4" x14ac:dyDescent="0.3">
      <c r="B31" s="1" t="s">
        <v>35</v>
      </c>
      <c r="C31" s="11" t="b">
        <v>0</v>
      </c>
      <c r="D31" s="11" t="b">
        <v>0</v>
      </c>
    </row>
    <row r="32" spans="2:4" x14ac:dyDescent="0.3">
      <c r="B32" s="1" t="s">
        <v>36</v>
      </c>
      <c r="C32" s="11" t="b">
        <v>0</v>
      </c>
      <c r="D32" s="11" t="b">
        <v>0</v>
      </c>
    </row>
    <row r="33" spans="2:4" x14ac:dyDescent="0.3">
      <c r="B33" s="1" t="s">
        <v>37</v>
      </c>
      <c r="C33" s="11" t="b">
        <v>0</v>
      </c>
      <c r="D33" s="11" t="b">
        <v>0</v>
      </c>
    </row>
    <row r="34" spans="2:4" x14ac:dyDescent="0.3">
      <c r="B34" s="1" t="s">
        <v>38</v>
      </c>
      <c r="C34" s="11" t="b">
        <v>1</v>
      </c>
      <c r="D34" s="11" t="b">
        <v>0</v>
      </c>
    </row>
    <row r="35" spans="2:4" x14ac:dyDescent="0.3">
      <c r="B35" s="1" t="s">
        <v>39</v>
      </c>
      <c r="C35" s="200" t="e">
        <f>#REF!</f>
        <v>#REF!</v>
      </c>
      <c r="D35" s="201"/>
    </row>
  </sheetData>
  <mergeCells count="1">
    <mergeCell ref="C35:D35"/>
  </mergeCells>
  <pageMargins left="0.7" right="0.7" top="0.75" bottom="0.75" header="0.3" footer="0.3"/>
  <legacyDrawing r:id="rId1"/>
  <extLst>
    <ext xmlns:x14="http://schemas.microsoft.com/office/spreadsheetml/2009/9/main" uri="{CCE6A557-97BC-4b89-ADB6-D9C93CAAB3DF}">
      <x14:dataValidations xmlns:xm="http://schemas.microsoft.com/office/excel/2006/main" count="4">
        <x14:dataValidation type="list" allowBlank="1" showInputMessage="1" showErrorMessage="1" xr:uid="{82DC1BA5-1D68-40EA-9BC1-EFDD127DFF33}">
          <x14:formula1>
            <xm:f>Criteria!#REF!</xm:f>
          </x14:formula1>
          <xm:sqref>C14:C15</xm:sqref>
        </x14:dataValidation>
        <x14:dataValidation type="list" allowBlank="1" showInputMessage="1" showErrorMessage="1" xr:uid="{BB551604-5123-4B5C-A944-00D81DAF2EA7}">
          <x14:formula1>
            <xm:f>Criteria!$B$24:$B$33</xm:f>
          </x14:formula1>
          <xm:sqref>C12</xm:sqref>
        </x14:dataValidation>
        <x14:dataValidation type="list" allowBlank="1" showInputMessage="1" showErrorMessage="1" xr:uid="{7F969E0F-825C-415E-9E37-1233A9239934}">
          <x14:formula1>
            <xm:f>Criteria!$B$53:$B$55</xm:f>
          </x14:formula1>
          <xm:sqref>C13</xm:sqref>
        </x14:dataValidation>
        <x14:dataValidation type="list" allowBlank="1" showInputMessage="1" showErrorMessage="1" xr:uid="{72C1B552-D299-45C2-BA77-4D24FD6D6855}">
          <x14:formula1>
            <xm:f>Criteria!$B$92:$B$95</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0266E-8352-46B4-B743-8BE780FE9B1E}">
  <sheetPr>
    <tabColor rgb="FF0070C0"/>
  </sheetPr>
  <dimension ref="B1:C42"/>
  <sheetViews>
    <sheetView tabSelected="1" zoomScale="85" zoomScaleNormal="85" workbookViewId="0">
      <selection activeCell="C5" sqref="C5"/>
    </sheetView>
  </sheetViews>
  <sheetFormatPr defaultColWidth="32.44140625" defaultRowHeight="21" x14ac:dyDescent="0.4"/>
  <cols>
    <col min="1" max="1" width="3.21875" style="62" customWidth="1"/>
    <col min="2" max="2" width="50.44140625" style="62" bestFit="1" customWidth="1"/>
    <col min="3" max="3" width="48.21875" style="62" customWidth="1"/>
    <col min="4" max="16384" width="32.44140625" style="62"/>
  </cols>
  <sheetData>
    <row r="1" spans="2:3" ht="21.6" thickBot="1" x14ac:dyDescent="0.45"/>
    <row r="2" spans="2:3" ht="78" customHeight="1" thickTop="1" x14ac:dyDescent="0.4">
      <c r="B2" s="202"/>
      <c r="C2" s="202"/>
    </row>
    <row r="3" spans="2:3" ht="21.6" thickBot="1" x14ac:dyDescent="0.45">
      <c r="B3" s="203" t="s">
        <v>212</v>
      </c>
      <c r="C3" s="203"/>
    </row>
    <row r="4" spans="2:3" ht="21.6" thickBot="1" x14ac:dyDescent="0.45">
      <c r="B4" s="33" t="s">
        <v>213</v>
      </c>
      <c r="C4" s="34"/>
    </row>
    <row r="5" spans="2:3" x14ac:dyDescent="0.4">
      <c r="B5" s="54" t="s">
        <v>221</v>
      </c>
      <c r="C5" s="63"/>
    </row>
    <row r="6" spans="2:3" x14ac:dyDescent="0.4">
      <c r="B6" s="37" t="s">
        <v>47</v>
      </c>
      <c r="C6" s="64" t="s">
        <v>227</v>
      </c>
    </row>
    <row r="7" spans="2:3" x14ac:dyDescent="0.4">
      <c r="B7" s="37" t="s">
        <v>2</v>
      </c>
      <c r="C7" s="64" t="s">
        <v>226</v>
      </c>
    </row>
    <row r="8" spans="2:3" x14ac:dyDescent="0.4">
      <c r="B8" s="37" t="s">
        <v>52</v>
      </c>
      <c r="C8" s="64"/>
    </row>
    <row r="9" spans="2:3" x14ac:dyDescent="0.4">
      <c r="B9" s="37" t="s">
        <v>3</v>
      </c>
      <c r="C9" s="64"/>
    </row>
    <row r="10" spans="2:3" x14ac:dyDescent="0.4">
      <c r="B10" s="37" t="s">
        <v>4</v>
      </c>
      <c r="C10" s="64"/>
    </row>
    <row r="11" spans="2:3" x14ac:dyDescent="0.4">
      <c r="B11" s="37" t="s">
        <v>5</v>
      </c>
      <c r="C11" s="64"/>
    </row>
    <row r="12" spans="2:3" x14ac:dyDescent="0.4">
      <c r="B12" s="39" t="s">
        <v>12</v>
      </c>
      <c r="C12" s="65" t="s">
        <v>13</v>
      </c>
    </row>
    <row r="13" spans="2:3" x14ac:dyDescent="0.4">
      <c r="B13" s="39" t="s">
        <v>189</v>
      </c>
      <c r="C13" s="65" t="s">
        <v>190</v>
      </c>
    </row>
    <row r="14" spans="2:3" x14ac:dyDescent="0.4">
      <c r="B14" s="37" t="s">
        <v>6</v>
      </c>
      <c r="C14" s="64" t="s">
        <v>228</v>
      </c>
    </row>
    <row r="15" spans="2:3" x14ac:dyDescent="0.4">
      <c r="B15" s="35" t="s">
        <v>61</v>
      </c>
      <c r="C15" s="66">
        <v>10000000</v>
      </c>
    </row>
    <row r="16" spans="2:3" ht="21.6" thickBot="1" x14ac:dyDescent="0.45">
      <c r="B16" s="42" t="s">
        <v>64</v>
      </c>
      <c r="C16" s="67">
        <v>45658</v>
      </c>
    </row>
    <row r="17" s="62" customFormat="1" x14ac:dyDescent="0.4"/>
    <row r="18" s="62" customFormat="1" x14ac:dyDescent="0.4"/>
    <row r="19" s="62" customFormat="1" x14ac:dyDescent="0.4"/>
    <row r="20" s="62" customFormat="1" x14ac:dyDescent="0.4"/>
    <row r="21" s="62" customFormat="1" x14ac:dyDescent="0.4"/>
    <row r="22" s="62" customFormat="1" x14ac:dyDescent="0.4"/>
    <row r="23" s="62" customFormat="1" x14ac:dyDescent="0.4"/>
    <row r="24" s="62" customFormat="1" x14ac:dyDescent="0.4"/>
    <row r="25" s="62" customFormat="1" x14ac:dyDescent="0.4"/>
    <row r="26" s="62" customFormat="1" x14ac:dyDescent="0.4"/>
    <row r="27" s="62" customFormat="1" x14ac:dyDescent="0.4"/>
    <row r="28" s="62" customFormat="1" x14ac:dyDescent="0.4"/>
    <row r="29" s="62" customFormat="1" x14ac:dyDescent="0.4"/>
    <row r="30" s="62" customFormat="1" x14ac:dyDescent="0.4"/>
    <row r="31" s="62" customFormat="1" x14ac:dyDescent="0.4"/>
    <row r="32" s="62" customFormat="1" x14ac:dyDescent="0.4"/>
    <row r="33" s="62" customFormat="1" x14ac:dyDescent="0.4"/>
    <row r="34" s="62" customFormat="1" x14ac:dyDescent="0.4"/>
    <row r="35" s="62" customFormat="1" x14ac:dyDescent="0.4"/>
    <row r="36" s="62" customFormat="1" x14ac:dyDescent="0.4"/>
    <row r="37" s="62" customFormat="1" x14ac:dyDescent="0.4"/>
    <row r="38" s="62" customFormat="1" x14ac:dyDescent="0.4"/>
    <row r="39" s="62" customFormat="1" x14ac:dyDescent="0.4"/>
    <row r="40" s="62" customFormat="1" x14ac:dyDescent="0.4"/>
    <row r="41" s="62" customFormat="1" x14ac:dyDescent="0.4"/>
    <row r="42" s="62" customFormat="1" x14ac:dyDescent="0.4"/>
  </sheetData>
  <sheetProtection algorithmName="SHA-512" hashValue="L3LtvIfQACDgmuNHVZXD63Wig1wYzirxPbLcDQX91ypDuEwXzUKwMuZtCz31gvQPip+FiKgk7YB4M9Xs0p3U0g==" saltValue="ULb+ZfxkuyH+Aqmqm+/I6Q==" spinCount="100000" sheet="1" objects="1" scenarios="1"/>
  <protectedRanges>
    <protectedRange sqref="C15:C16" name="Range1"/>
  </protectedRanges>
  <mergeCells count="2">
    <mergeCell ref="B2:C2"/>
    <mergeCell ref="B3:C3"/>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8FCA5693-26A2-431A-AAE0-B06AFDD94C6B}">
          <x14:formula1>
            <xm:f>Criteria!$B$6:$B$9</xm:f>
          </x14:formula1>
          <xm:sqref>C13</xm:sqref>
        </x14:dataValidation>
        <x14:dataValidation type="list" allowBlank="1" showInputMessage="1" showErrorMessage="1" xr:uid="{D13B2C3C-005C-4D6B-AE54-A93205774CF9}">
          <x14:formula1>
            <xm:f>Criteria!$B$53:$B$55</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6E20D-CC54-440C-9C4B-DA1F441F4323}">
  <sheetPr codeName="Sheet2">
    <tabColor theme="8"/>
    <pageSetUpPr autoPageBreaks="0"/>
  </sheetPr>
  <dimension ref="B1:E58"/>
  <sheetViews>
    <sheetView showGridLines="0" showRuler="0" topLeftCell="A15" zoomScale="70" zoomScaleNormal="70" workbookViewId="0">
      <selection activeCell="C34" sqref="C34"/>
    </sheetView>
  </sheetViews>
  <sheetFormatPr defaultColWidth="14.21875" defaultRowHeight="19.8" x14ac:dyDescent="0.3"/>
  <cols>
    <col min="1" max="1" width="5.44140625" style="32" customWidth="1"/>
    <col min="2" max="2" width="125.21875" style="32" bestFit="1" customWidth="1"/>
    <col min="3" max="3" width="126.21875" style="68" customWidth="1"/>
    <col min="4" max="4" width="14.21875" style="32"/>
    <col min="5" max="5" width="53.5546875" style="32" bestFit="1" customWidth="1"/>
    <col min="6" max="16384" width="14.21875" style="32"/>
  </cols>
  <sheetData>
    <row r="1" spans="2:5" ht="20.399999999999999" thickBot="1" x14ac:dyDescent="0.35"/>
    <row r="2" spans="2:5" ht="78" customHeight="1" thickTop="1" x14ac:dyDescent="0.3">
      <c r="B2" s="202"/>
      <c r="C2" s="202"/>
    </row>
    <row r="3" spans="2:5" x14ac:dyDescent="0.3">
      <c r="B3" s="203" t="s">
        <v>219</v>
      </c>
      <c r="C3" s="203"/>
    </row>
    <row r="4" spans="2:5" x14ac:dyDescent="0.3">
      <c r="B4" s="31"/>
      <c r="C4" s="31"/>
    </row>
    <row r="5" spans="2:5" ht="20.399999999999999" thickBot="1" x14ac:dyDescent="0.35"/>
    <row r="6" spans="2:5" ht="20.399999999999999" thickBot="1" x14ac:dyDescent="0.35">
      <c r="B6" s="69" t="s">
        <v>70</v>
      </c>
      <c r="C6" s="70" t="s">
        <v>9</v>
      </c>
    </row>
    <row r="7" spans="2:5" ht="20.399999999999999" thickBot="1" x14ac:dyDescent="0.35">
      <c r="B7" s="71" t="s">
        <v>172</v>
      </c>
      <c r="C7" s="72" t="b">
        <v>1</v>
      </c>
      <c r="E7" s="50"/>
    </row>
    <row r="8" spans="2:5" ht="20.399999999999999" thickBot="1" x14ac:dyDescent="0.35"/>
    <row r="9" spans="2:5" ht="20.399999999999999" thickBot="1" x14ac:dyDescent="0.35">
      <c r="B9" s="33" t="s">
        <v>53</v>
      </c>
      <c r="C9" s="73" t="s">
        <v>9</v>
      </c>
    </row>
    <row r="10" spans="2:5" ht="20.399999999999999" thickBot="1" x14ac:dyDescent="0.35">
      <c r="B10" s="71" t="s">
        <v>166</v>
      </c>
      <c r="C10" s="74" t="s">
        <v>183</v>
      </c>
    </row>
    <row r="11" spans="2:5" ht="20.399999999999999" thickBot="1" x14ac:dyDescent="0.35"/>
    <row r="12" spans="2:5" ht="20.399999999999999" thickBot="1" x14ac:dyDescent="0.35">
      <c r="B12" s="69" t="s">
        <v>54</v>
      </c>
      <c r="C12" s="70" t="s">
        <v>9</v>
      </c>
    </row>
    <row r="13" spans="2:5" ht="20.399999999999999" thickBot="1" x14ac:dyDescent="0.35">
      <c r="B13" s="71" t="s">
        <v>203</v>
      </c>
      <c r="C13" s="75" t="b">
        <v>0</v>
      </c>
      <c r="D13" s="50"/>
      <c r="E13" s="50" t="str">
        <f>IF(C13,"STOP - Go to the Schematic LPA Schedule Tool - No Schematic Tab","")</f>
        <v/>
      </c>
    </row>
    <row r="14" spans="2:5" ht="20.399999999999999" thickBot="1" x14ac:dyDescent="0.35">
      <c r="B14" s="76"/>
      <c r="C14" s="77"/>
      <c r="D14" s="50"/>
    </row>
    <row r="15" spans="2:5" ht="20.399999999999999" thickBot="1" x14ac:dyDescent="0.35">
      <c r="B15" s="33" t="s">
        <v>79</v>
      </c>
      <c r="C15" s="73" t="s">
        <v>9</v>
      </c>
      <c r="D15" s="50"/>
    </row>
    <row r="16" spans="2:5" x14ac:dyDescent="0.3">
      <c r="B16" s="39" t="s">
        <v>10</v>
      </c>
      <c r="C16" s="65" t="s">
        <v>145</v>
      </c>
      <c r="D16" s="50"/>
    </row>
    <row r="17" spans="2:4" ht="20.399999999999999" thickBot="1" x14ac:dyDescent="0.35">
      <c r="B17" s="71" t="s">
        <v>204</v>
      </c>
      <c r="C17" s="78" t="b">
        <v>0</v>
      </c>
    </row>
    <row r="18" spans="2:4" ht="20.399999999999999" thickBot="1" x14ac:dyDescent="0.35">
      <c r="B18" s="76"/>
      <c r="C18" s="77"/>
    </row>
    <row r="19" spans="2:4" ht="20.399999999999999" thickBot="1" x14ac:dyDescent="0.35">
      <c r="B19" s="33" t="s">
        <v>81</v>
      </c>
      <c r="C19" s="73" t="s">
        <v>9</v>
      </c>
      <c r="D19" s="50"/>
    </row>
    <row r="20" spans="2:4" ht="20.399999999999999" thickBot="1" x14ac:dyDescent="0.35">
      <c r="B20" s="79" t="s">
        <v>82</v>
      </c>
      <c r="C20" s="80"/>
    </row>
    <row r="21" spans="2:4" x14ac:dyDescent="0.3">
      <c r="B21" s="81" t="s">
        <v>83</v>
      </c>
      <c r="C21" s="82" t="b">
        <v>0</v>
      </c>
    </row>
    <row r="22" spans="2:4" x14ac:dyDescent="0.3">
      <c r="B22" s="83" t="s">
        <v>84</v>
      </c>
      <c r="C22" s="84" t="b">
        <v>0</v>
      </c>
      <c r="D22" s="50"/>
    </row>
    <row r="23" spans="2:4" x14ac:dyDescent="0.3">
      <c r="B23" s="83" t="s">
        <v>85</v>
      </c>
      <c r="C23" s="84" t="b">
        <v>0</v>
      </c>
    </row>
    <row r="24" spans="2:4" x14ac:dyDescent="0.3">
      <c r="B24" s="83" t="s">
        <v>86</v>
      </c>
      <c r="C24" s="84" t="b">
        <v>0</v>
      </c>
    </row>
    <row r="25" spans="2:4" ht="20.399999999999999" thickBot="1" x14ac:dyDescent="0.35">
      <c r="B25" s="85" t="s">
        <v>87</v>
      </c>
      <c r="C25" s="86" t="b">
        <v>0</v>
      </c>
      <c r="D25" s="50"/>
    </row>
    <row r="26" spans="2:4" ht="20.399999999999999" thickBot="1" x14ac:dyDescent="0.35">
      <c r="B26" s="87" t="s">
        <v>88</v>
      </c>
      <c r="C26" s="88" t="s">
        <v>99</v>
      </c>
    </row>
    <row r="27" spans="2:4" ht="20.399999999999999" thickBot="1" x14ac:dyDescent="0.35">
      <c r="B27" s="89" t="s">
        <v>205</v>
      </c>
      <c r="C27" s="90" t="b">
        <v>0</v>
      </c>
    </row>
    <row r="28" spans="2:4" ht="20.399999999999999" thickBot="1" x14ac:dyDescent="0.35">
      <c r="B28" s="58" t="s">
        <v>206</v>
      </c>
      <c r="C28" s="90" t="b">
        <v>0</v>
      </c>
    </row>
    <row r="29" spans="2:4" ht="20.399999999999999" thickBot="1" x14ac:dyDescent="0.35">
      <c r="B29" s="91"/>
      <c r="C29" s="92"/>
      <c r="D29" s="50"/>
    </row>
    <row r="30" spans="2:4" ht="20.399999999999999" thickBot="1" x14ac:dyDescent="0.35">
      <c r="B30" s="33" t="s">
        <v>91</v>
      </c>
      <c r="C30" s="73" t="s">
        <v>9</v>
      </c>
    </row>
    <row r="31" spans="2:4" ht="20.399999999999999" thickBot="1" x14ac:dyDescent="0.35">
      <c r="B31" s="79" t="s">
        <v>92</v>
      </c>
      <c r="C31" s="80"/>
    </row>
    <row r="32" spans="2:4" x14ac:dyDescent="0.3">
      <c r="B32" s="81" t="s">
        <v>93</v>
      </c>
      <c r="C32" s="82" t="b">
        <v>0</v>
      </c>
    </row>
    <row r="33" spans="2:4" x14ac:dyDescent="0.3">
      <c r="B33" s="83" t="s">
        <v>94</v>
      </c>
      <c r="C33" s="84" t="b">
        <v>1</v>
      </c>
    </row>
    <row r="34" spans="2:4" x14ac:dyDescent="0.3">
      <c r="B34" s="83" t="s">
        <v>95</v>
      </c>
      <c r="C34" s="84" t="b">
        <v>0</v>
      </c>
    </row>
    <row r="35" spans="2:4" x14ac:dyDescent="0.3">
      <c r="B35" s="83" t="s">
        <v>96</v>
      </c>
      <c r="C35" s="84" t="b">
        <v>1</v>
      </c>
    </row>
    <row r="36" spans="2:4" ht="20.399999999999999" thickBot="1" x14ac:dyDescent="0.35">
      <c r="B36" s="93" t="s">
        <v>97</v>
      </c>
      <c r="C36" s="90" t="b">
        <v>0</v>
      </c>
    </row>
    <row r="37" spans="2:4" ht="20.399999999999999" thickBot="1" x14ac:dyDescent="0.35">
      <c r="B37" s="94" t="s">
        <v>98</v>
      </c>
      <c r="C37" s="95" t="s">
        <v>99</v>
      </c>
    </row>
    <row r="38" spans="2:4" ht="20.399999999999999" thickBot="1" x14ac:dyDescent="0.35">
      <c r="B38" s="58" t="s">
        <v>208</v>
      </c>
      <c r="C38" s="90" t="b">
        <v>0</v>
      </c>
    </row>
    <row r="39" spans="2:4" ht="20.399999999999999" thickBot="1" x14ac:dyDescent="0.35">
      <c r="B39" s="96"/>
      <c r="C39" s="97"/>
      <c r="D39" s="50"/>
    </row>
    <row r="40" spans="2:4" ht="20.399999999999999" thickBot="1" x14ac:dyDescent="0.35">
      <c r="B40" s="33" t="s">
        <v>101</v>
      </c>
      <c r="C40" s="73" t="s">
        <v>9</v>
      </c>
      <c r="D40" s="50"/>
    </row>
    <row r="41" spans="2:4" ht="20.399999999999999" thickBot="1" x14ac:dyDescent="0.35">
      <c r="B41" s="94" t="s">
        <v>18</v>
      </c>
      <c r="C41" s="98" t="s">
        <v>161</v>
      </c>
    </row>
    <row r="42" spans="2:4" ht="20.399999999999999" thickBot="1" x14ac:dyDescent="0.35">
      <c r="B42" s="58" t="s">
        <v>207</v>
      </c>
      <c r="C42" s="99" t="b">
        <v>1</v>
      </c>
    </row>
    <row r="43" spans="2:4" ht="20.399999999999999" thickBot="1" x14ac:dyDescent="0.35">
      <c r="B43" s="76"/>
      <c r="C43" s="77"/>
    </row>
    <row r="44" spans="2:4" ht="20.399999999999999" thickBot="1" x14ac:dyDescent="0.35">
      <c r="B44" s="33" t="s">
        <v>179</v>
      </c>
      <c r="C44" s="73" t="s">
        <v>9</v>
      </c>
    </row>
    <row r="45" spans="2:4" ht="20.399999999999999" thickBot="1" x14ac:dyDescent="0.35">
      <c r="B45" s="94" t="s">
        <v>178</v>
      </c>
      <c r="C45" s="98" t="s">
        <v>165</v>
      </c>
    </row>
    <row r="46" spans="2:4" ht="20.399999999999999" thickBot="1" x14ac:dyDescent="0.35">
      <c r="B46" s="58" t="s">
        <v>209</v>
      </c>
      <c r="C46" s="90" t="b">
        <v>0</v>
      </c>
    </row>
    <row r="50" spans="4:4" x14ac:dyDescent="0.3">
      <c r="D50" s="50"/>
    </row>
    <row r="54" spans="4:4" x14ac:dyDescent="0.3">
      <c r="D54" s="50"/>
    </row>
    <row r="58" spans="4:4" x14ac:dyDescent="0.3">
      <c r="D58" s="50"/>
    </row>
  </sheetData>
  <sheetProtection algorithmName="SHA-512" hashValue="KGsLqHdfg4Ymjz8Kc33MrvBGI6cK6foRJmEUw0nZUi2ubeN9XnaIZDKWScIDQVLX7JP+tL84b5DiuZKY83Kx3Q==" saltValue="JtGODaz97MUIflhVYJG8QA==" spinCount="100000" sheet="1" objects="1" scenarios="1"/>
  <mergeCells count="2">
    <mergeCell ref="B2:C2"/>
    <mergeCell ref="B3:C3"/>
  </mergeCells>
  <pageMargins left="0.7" right="0.7" top="0.75" bottom="0.75" header="0.3" footer="0.3"/>
  <pageSetup scale="80"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66116E05-1136-4E5A-B56F-801374FB096F}">
          <x14:formula1>
            <xm:f>Criteria!$B$98:$B$100</xm:f>
          </x14:formula1>
          <xm:sqref>C45</xm:sqref>
        </x14:dataValidation>
        <x14:dataValidation type="list" allowBlank="1" showInputMessage="1" showErrorMessage="1" xr:uid="{43A2D4F6-B332-4EC1-B616-830B0C55A239}">
          <x14:formula1>
            <xm:f>Criteria!$B$92:$B$95</xm:f>
          </x14:formula1>
          <xm:sqref>C41</xm:sqref>
        </x14:dataValidation>
        <x14:dataValidation type="list" allowBlank="1" showInputMessage="1" showErrorMessage="1" xr:uid="{22EF8EA5-7455-401A-8BB9-AFD3135BF0F8}">
          <x14:formula1>
            <xm:f>Criteria!$B$75:$B$76</xm:f>
          </x14:formula1>
          <xm:sqref>C29 C39</xm:sqref>
        </x14:dataValidation>
        <x14:dataValidation type="list" allowBlank="1" showInputMessage="1" showErrorMessage="1" xr:uid="{3205445C-C256-4AFB-881B-E775C2DFF109}">
          <x14:formula1>
            <xm:f>Criteria!$B$69:$B$72</xm:f>
          </x14:formula1>
          <xm:sqref>C37 C26</xm:sqref>
        </x14:dataValidation>
        <x14:dataValidation type="list" allowBlank="1" showInputMessage="1" showErrorMessage="1" xr:uid="{610F23EF-035D-4452-A481-D912F2EF716C}">
          <x14:formula1>
            <xm:f>Criteria!$B$24:$B$50</xm:f>
          </x14:formula1>
          <xm:sqref>C16</xm:sqref>
        </x14:dataValidation>
        <x14:dataValidation type="list" allowBlank="1" showInputMessage="1" showErrorMessage="1" xr:uid="{03D2E378-E393-43FF-8D73-D514D3F2A5FC}">
          <x14:formula1>
            <xm:f>Criteria!$B$16:$B$20</xm:f>
          </x14:formula1>
          <xm:sqref>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5D8F-AAE5-47F7-B171-5AB2CCA85B3C}">
  <sheetPr codeName="Sheet4">
    <tabColor theme="8"/>
  </sheetPr>
  <dimension ref="B2:P47"/>
  <sheetViews>
    <sheetView showGridLines="0" topLeftCell="A3" zoomScale="70" zoomScaleNormal="70" workbookViewId="0">
      <selection activeCell="H32" sqref="H32"/>
    </sheetView>
  </sheetViews>
  <sheetFormatPr defaultColWidth="9.21875" defaultRowHeight="19.8" x14ac:dyDescent="0.3"/>
  <cols>
    <col min="1" max="1" width="9.21875" style="32"/>
    <col min="2" max="2" width="50.5546875" style="32" bestFit="1" customWidth="1"/>
    <col min="3" max="3" width="56.77734375" style="32" bestFit="1" customWidth="1"/>
    <col min="4" max="4" width="73.5546875" style="32" bestFit="1" customWidth="1"/>
    <col min="5" max="5" width="14.21875" style="32" bestFit="1" customWidth="1"/>
    <col min="6" max="6" width="35.21875" style="32" bestFit="1" customWidth="1"/>
    <col min="7" max="7" width="37.21875" style="32" bestFit="1" customWidth="1"/>
    <col min="8" max="8" width="24.44140625" style="32" bestFit="1" customWidth="1"/>
    <col min="9" max="9" width="20.77734375" style="32" bestFit="1" customWidth="1"/>
    <col min="10" max="16384" width="9.21875" style="32"/>
  </cols>
  <sheetData>
    <row r="2" spans="2:3" ht="20.399999999999999" thickBot="1" x14ac:dyDescent="0.35"/>
    <row r="3" spans="2:3" ht="20.399999999999999" thickTop="1" x14ac:dyDescent="0.3">
      <c r="B3" s="202"/>
      <c r="C3" s="202"/>
    </row>
    <row r="4" spans="2:3" x14ac:dyDescent="0.3">
      <c r="B4" s="203" t="s">
        <v>212</v>
      </c>
      <c r="C4" s="203"/>
    </row>
    <row r="5" spans="2:3" ht="20.399999999999999" thickBot="1" x14ac:dyDescent="0.35">
      <c r="B5" s="203" t="s">
        <v>216</v>
      </c>
      <c r="C5" s="203"/>
    </row>
    <row r="6" spans="2:3" ht="20.399999999999999" thickBot="1" x14ac:dyDescent="0.35">
      <c r="B6" s="33" t="s">
        <v>213</v>
      </c>
      <c r="C6" s="34"/>
    </row>
    <row r="7" spans="2:3" x14ac:dyDescent="0.3">
      <c r="B7" s="35" t="s">
        <v>221</v>
      </c>
      <c r="C7" s="36">
        <f>'Project Info'!$C$5</f>
        <v>0</v>
      </c>
    </row>
    <row r="8" spans="2:3" x14ac:dyDescent="0.3">
      <c r="B8" s="37" t="s">
        <v>47</v>
      </c>
      <c r="C8" s="38" t="str">
        <f>'Project Info'!C6</f>
        <v>ZYX County</v>
      </c>
    </row>
    <row r="9" spans="2:3" x14ac:dyDescent="0.3">
      <c r="B9" s="37" t="s">
        <v>2</v>
      </c>
      <c r="C9" s="38" t="str">
        <f>'Project Info'!C7</f>
        <v>XYZ</v>
      </c>
    </row>
    <row r="10" spans="2:3" x14ac:dyDescent="0.3">
      <c r="B10" s="37" t="s">
        <v>52</v>
      </c>
      <c r="C10" s="38">
        <f>'Project Info'!C8</f>
        <v>0</v>
      </c>
    </row>
    <row r="11" spans="2:3" x14ac:dyDescent="0.3">
      <c r="B11" s="37" t="s">
        <v>3</v>
      </c>
      <c r="C11" s="38">
        <f>'Project Info'!C9</f>
        <v>0</v>
      </c>
    </row>
    <row r="12" spans="2:3" x14ac:dyDescent="0.3">
      <c r="B12" s="37" t="s">
        <v>4</v>
      </c>
      <c r="C12" s="38">
        <f>'Project Info'!C10</f>
        <v>0</v>
      </c>
    </row>
    <row r="13" spans="2:3" x14ac:dyDescent="0.3">
      <c r="B13" s="37" t="s">
        <v>5</v>
      </c>
      <c r="C13" s="38">
        <f>'Project Info'!C11</f>
        <v>0</v>
      </c>
    </row>
    <row r="14" spans="2:3" x14ac:dyDescent="0.3">
      <c r="B14" s="39" t="s">
        <v>12</v>
      </c>
      <c r="C14" s="40" t="str">
        <f>'Project Info'!C12</f>
        <v>Metropolitan</v>
      </c>
    </row>
    <row r="15" spans="2:3" x14ac:dyDescent="0.3">
      <c r="B15" s="39" t="s">
        <v>189</v>
      </c>
      <c r="C15" s="40" t="str">
        <f>'Project Info'!C13</f>
        <v>D</v>
      </c>
    </row>
    <row r="16" spans="2:3" x14ac:dyDescent="0.3">
      <c r="B16" s="37" t="s">
        <v>6</v>
      </c>
      <c r="C16" s="38" t="str">
        <f>'Project Info'!C14</f>
        <v>45,000 - 2024</v>
      </c>
    </row>
    <row r="17" spans="2:11" x14ac:dyDescent="0.3">
      <c r="B17" s="35" t="s">
        <v>61</v>
      </c>
      <c r="C17" s="41">
        <f>'Project Info'!C15</f>
        <v>10000000</v>
      </c>
    </row>
    <row r="18" spans="2:11" ht="20.399999999999999" thickBot="1" x14ac:dyDescent="0.35">
      <c r="B18" s="42" t="s">
        <v>64</v>
      </c>
      <c r="C18" s="43">
        <f>'Project Info'!C16</f>
        <v>45658</v>
      </c>
    </row>
    <row r="19" spans="2:11" ht="20.399999999999999" thickBot="1" x14ac:dyDescent="0.35"/>
    <row r="20" spans="2:11" ht="78" customHeight="1" thickTop="1" x14ac:dyDescent="0.3">
      <c r="B20" s="206"/>
      <c r="C20" s="206"/>
      <c r="D20" s="206"/>
      <c r="E20" s="206"/>
      <c r="F20" s="206"/>
      <c r="G20" s="206"/>
      <c r="H20" s="206"/>
      <c r="I20" s="206"/>
    </row>
    <row r="21" spans="2:11" x14ac:dyDescent="0.3">
      <c r="B21" s="205" t="s">
        <v>212</v>
      </c>
      <c r="C21" s="205"/>
      <c r="D21" s="205"/>
      <c r="E21" s="205"/>
      <c r="F21" s="205"/>
      <c r="G21" s="205"/>
      <c r="H21" s="205"/>
      <c r="I21" s="205"/>
    </row>
    <row r="22" spans="2:11" x14ac:dyDescent="0.3">
      <c r="B22" s="204"/>
      <c r="C22" s="204"/>
      <c r="D22" s="204"/>
      <c r="E22" s="204"/>
      <c r="F22" s="204"/>
      <c r="G22" s="204"/>
      <c r="H22" s="204"/>
      <c r="I22" s="204"/>
    </row>
    <row r="23" spans="2:11" ht="31.2" customHeight="1" x14ac:dyDescent="0.3">
      <c r="B23" s="44" t="s">
        <v>40</v>
      </c>
      <c r="C23" s="45" t="s">
        <v>41</v>
      </c>
      <c r="D23" s="44" t="s">
        <v>42</v>
      </c>
      <c r="E23" s="44" t="s">
        <v>43</v>
      </c>
      <c r="F23" s="44" t="s">
        <v>44</v>
      </c>
      <c r="G23" s="44" t="s">
        <v>184</v>
      </c>
      <c r="H23" s="44" t="s">
        <v>45</v>
      </c>
      <c r="I23" s="44" t="s">
        <v>46</v>
      </c>
    </row>
    <row r="24" spans="2:11" x14ac:dyDescent="0.3">
      <c r="B24" s="46">
        <v>1</v>
      </c>
      <c r="C24" s="46" t="s">
        <v>48</v>
      </c>
      <c r="D24" s="46" t="s">
        <v>49</v>
      </c>
      <c r="E24" s="47">
        <v>0</v>
      </c>
      <c r="F24" s="48">
        <f>'Project Info'!C16</f>
        <v>45658</v>
      </c>
      <c r="G24" s="48"/>
      <c r="H24" s="49"/>
      <c r="I24" s="49">
        <v>2</v>
      </c>
      <c r="K24" s="50"/>
    </row>
    <row r="25" spans="2:11" x14ac:dyDescent="0.3">
      <c r="B25" s="46">
        <v>2</v>
      </c>
      <c r="C25" s="46" t="s">
        <v>50</v>
      </c>
      <c r="D25" s="46" t="s">
        <v>51</v>
      </c>
      <c r="E25" s="47">
        <f>IF('LPA Schedule Tool- No Schematic'!C7, ROUND(0,0), ROUND(8,0))</f>
        <v>0</v>
      </c>
      <c r="F25" s="48">
        <f>F24</f>
        <v>45658</v>
      </c>
      <c r="G25" s="48">
        <f>EDATE(F25,E25)</f>
        <v>45658</v>
      </c>
      <c r="H25" s="49">
        <v>1</v>
      </c>
      <c r="I25" s="49">
        <v>3</v>
      </c>
    </row>
    <row r="26" spans="2:11" x14ac:dyDescent="0.3">
      <c r="B26" s="46">
        <v>3</v>
      </c>
      <c r="C26" s="46" t="s">
        <v>174</v>
      </c>
      <c r="D26" s="46" t="s">
        <v>53</v>
      </c>
      <c r="E26" s="47">
        <f>ROUND(VLOOKUP('LPA Schedule Tool- No Schematic'!C10, Procure_Consultant, 2, FALSE), 0)</f>
        <v>0</v>
      </c>
      <c r="F26" s="48">
        <f>G25</f>
        <v>45658</v>
      </c>
      <c r="G26" s="48">
        <f>EDATE(F26,E26)</f>
        <v>45658</v>
      </c>
      <c r="H26" s="49">
        <v>2</v>
      </c>
      <c r="I26" s="49" t="s">
        <v>196</v>
      </c>
    </row>
    <row r="27" spans="2:11" x14ac:dyDescent="0.3">
      <c r="B27" s="46">
        <v>5</v>
      </c>
      <c r="C27" s="46" t="s">
        <v>55</v>
      </c>
      <c r="D27" s="46" t="s">
        <v>56</v>
      </c>
      <c r="E27" s="47">
        <v>0</v>
      </c>
      <c r="F27" s="48">
        <f>MAX(G26:G26)</f>
        <v>45658</v>
      </c>
      <c r="G27" s="48"/>
      <c r="H27" s="49">
        <v>3</v>
      </c>
      <c r="I27" s="49" t="s">
        <v>197</v>
      </c>
    </row>
    <row r="28" spans="2:11" x14ac:dyDescent="0.3">
      <c r="B28" s="46">
        <v>6</v>
      </c>
      <c r="C28" s="46" t="s">
        <v>57</v>
      </c>
      <c r="D28" s="46" t="s">
        <v>58</v>
      </c>
      <c r="E28" s="47">
        <f>ROUND(((VLOOKUP('LPA Schedule Tool- No Schematic'!C16, Project_Type, 2, FALSE) + IF('LPA Schedule Tool- No Schematic'!C17, 3, 0) + VLOOKUP(C15, Risk_Score, 2, FALSE)) * 0.3), 0)</f>
        <v>7</v>
      </c>
      <c r="F28" s="48">
        <f>F27</f>
        <v>45658</v>
      </c>
      <c r="G28" s="48">
        <f>EDATE(F28,E28)</f>
        <v>45870</v>
      </c>
      <c r="H28" s="49">
        <v>5</v>
      </c>
      <c r="I28" s="49" t="s">
        <v>194</v>
      </c>
      <c r="J28" s="50"/>
    </row>
    <row r="29" spans="2:11" x14ac:dyDescent="0.3">
      <c r="B29" s="46">
        <v>7</v>
      </c>
      <c r="C29" s="46" t="s">
        <v>59</v>
      </c>
      <c r="D29" s="46" t="s">
        <v>60</v>
      </c>
      <c r="E29" s="47">
        <f>ROUND(((VLOOKUP('LPA Schedule Tool- No Schematic'!C16, Project_Type, 2, FALSE) + IF('LPA Schedule Tool- No Schematic'!C17, 3, 0) + VLOOKUP(C15, Risk_Score, 2, FALSE)) * 0.3), 0)</f>
        <v>7</v>
      </c>
      <c r="F29" s="48">
        <f>G28</f>
        <v>45870</v>
      </c>
      <c r="G29" s="48">
        <f>EDATE(F29,E29)</f>
        <v>46082</v>
      </c>
      <c r="H29" s="49">
        <v>6</v>
      </c>
      <c r="I29" s="49">
        <v>8</v>
      </c>
      <c r="J29" s="50"/>
    </row>
    <row r="30" spans="2:11" x14ac:dyDescent="0.3">
      <c r="B30" s="46">
        <v>8</v>
      </c>
      <c r="C30" s="46" t="s">
        <v>62</v>
      </c>
      <c r="D30" s="46" t="s">
        <v>210</v>
      </c>
      <c r="E30" s="47">
        <f>ROUND(((VLOOKUP('LPA Schedule Tool- No Schematic'!C16, Project_Type, 2, FALSE) + IF('LPA Schedule Tool- No Schematic'!C17, 3, 0) + VLOOKUP(C15, Risk_Score, 2, FALSE)) * 0.3), 0)</f>
        <v>7</v>
      </c>
      <c r="F30" s="48">
        <f>G29</f>
        <v>46082</v>
      </c>
      <c r="G30" s="48">
        <f>EDATE(F30,E30)</f>
        <v>46296</v>
      </c>
      <c r="H30" s="49">
        <v>7</v>
      </c>
      <c r="I30" s="49">
        <v>13</v>
      </c>
      <c r="J30" s="50"/>
    </row>
    <row r="31" spans="2:11" x14ac:dyDescent="0.3">
      <c r="B31" s="46">
        <v>9</v>
      </c>
      <c r="C31" s="46" t="s">
        <v>65</v>
      </c>
      <c r="D31" s="46" t="s">
        <v>66</v>
      </c>
      <c r="E31" s="47">
        <f>ROUND((VLOOKUP('LPA Schedule Tool- No Schematic'!C45,Environmental_Document,2,FALSE)*IF('LPA Schedule Tool- No Schematic'!C46=TRUE,0.8,1)),0)</f>
        <v>24</v>
      </c>
      <c r="F31" s="48">
        <f>G29</f>
        <v>46082</v>
      </c>
      <c r="G31" s="48">
        <f>EDATE(F31,E31)</f>
        <v>46813</v>
      </c>
      <c r="H31" s="49">
        <v>7</v>
      </c>
      <c r="I31" s="49">
        <v>14</v>
      </c>
    </row>
    <row r="32" spans="2:11" x14ac:dyDescent="0.3">
      <c r="B32" s="46">
        <v>10</v>
      </c>
      <c r="C32" s="46" t="s">
        <v>67</v>
      </c>
      <c r="D32" s="46" t="s">
        <v>68</v>
      </c>
      <c r="E32" s="47">
        <f>ROUND(VLOOKUP('LPA Schedule Tool- No Schematic'!C41, Railroad_Present, 2, FALSE) * IF('LPA Schedule Tool- No Schematic'!C42 = TRUE, 0.8, 1), 0)</f>
        <v>19</v>
      </c>
      <c r="F32" s="48">
        <f>G28</f>
        <v>45870</v>
      </c>
      <c r="G32" s="48">
        <f>EDATE(F32,E32)</f>
        <v>46447</v>
      </c>
      <c r="H32" s="49">
        <v>6</v>
      </c>
      <c r="I32" s="49">
        <v>14</v>
      </c>
    </row>
    <row r="33" spans="2:16" x14ac:dyDescent="0.3">
      <c r="B33" s="46">
        <v>11</v>
      </c>
      <c r="C33" s="46" t="s">
        <v>71</v>
      </c>
      <c r="D33" s="46" t="s">
        <v>72</v>
      </c>
      <c r="E33" s="47">
        <f>ROUND(
  MAX(
    IF('LPA Schedule Tool- No Schematic'!C21,12,0),
    IF('LPA Schedule Tool- No Schematic'!C22,12,0),
    IF('LPA Schedule Tool- No Schematic'!C23,18,0),
    IF('LPA Schedule Tool- No Schematic'!C24,24,0),
    IF('LPA Schedule Tool- No Schematic'!C25,24,0)
  )
  *
  IF('LPA Schedule Tool- No Schematic'!C26="None",1,
    IF('LPA Schedule Tool- No Schematic'!C26="1-5",1,
      IF('LPA Schedule Tool- No Schematic'!C26="6-10",1.2,
        IF('LPA Schedule Tool- No Schematic'!C26="11-15",1.35,
          IF('LPA Schedule Tool- No Schematic'!C26="&gt; 15",1.5,1)
        )
      )
    )
  )
  *
  (IF(C14="Rural",0.8,
     IF(C14="Urban",1,
        IF(C14="Metropolitan",1.2,1)
     )
   ))
  *
  IF('LPA Schedule Tool- No Schematic'!C28,0.8,1)
  *
  IF('LPA Schedule Tool- No Schematic'!C27,1.5,1),
0)</f>
        <v>0</v>
      </c>
      <c r="F33" s="48">
        <f>G28</f>
        <v>45870</v>
      </c>
      <c r="G33" s="48">
        <f>MAX(IFERROR(EDATE(G31,3),0), IF(N(E33)=0, F32, EDATE(F33, N(E33))))</f>
        <v>46905</v>
      </c>
      <c r="H33" s="49">
        <v>6</v>
      </c>
      <c r="I33" s="49" t="s">
        <v>224</v>
      </c>
      <c r="J33" s="50"/>
    </row>
    <row r="34" spans="2:16" x14ac:dyDescent="0.3">
      <c r="B34" s="46">
        <v>12</v>
      </c>
      <c r="C34" s="46" t="s">
        <v>73</v>
      </c>
      <c r="D34" s="46" t="s">
        <v>74</v>
      </c>
      <c r="E34" s="47">
        <f>ROUND(
  MAX(
    IF('LPA Schedule Tool- No Schematic'!C32=TRUE,18,0),
    IF('LPA Schedule Tool- No Schematic'!C33=TRUE,18,0),
    IF('LPA Schedule Tool- No Schematic'!C34=TRUE,18,0),
    IF('LPA Schedule Tool- No Schematic'!C35=TRUE,24,0),
    IF('LPA Schedule Tool- No Schematic'!C36=TRUE,24,0)
  )
  *
  IF('LPA Schedule Tool- No Schematic'!C37="None",1,
    IF('LPA Schedule Tool- No Schematic'!C37="1-5",1,
      IF('LPA Schedule Tool- No Schematic'!C37="6-10",1.2,
        IF('LPA Schedule Tool- No Schematic'!C37="11-15",1.35,
          IF('LPA Schedule Tool- No Schematic'!C37="&gt; 15",1.5)
        )
      )
    )
  )
  *
  IF(C14="Rural",0.8,
    IF(C14="Urban",1,
      IF(C14="Metropolitan",1.2)
    )
    * IF('LPA Schedule Tool- No Schematic'!C38=TRUE,0.8,1)
  ), 0)</f>
        <v>29</v>
      </c>
      <c r="F34" s="48">
        <f>G28</f>
        <v>45870</v>
      </c>
      <c r="G34" s="48">
        <f>EDATE(F34,E34)</f>
        <v>46753</v>
      </c>
      <c r="H34" s="49" t="s">
        <v>201</v>
      </c>
      <c r="I34" s="49">
        <v>14</v>
      </c>
      <c r="J34" s="50"/>
    </row>
    <row r="35" spans="2:16" x14ac:dyDescent="0.3">
      <c r="B35" s="46">
        <v>13</v>
      </c>
      <c r="C35" s="46" t="s">
        <v>202</v>
      </c>
      <c r="D35" s="46" t="s">
        <v>75</v>
      </c>
      <c r="E35" s="47">
        <f>ROUND(((VLOOKUP('LPA Schedule Tool- No Schematic'!C16, Project_Type, 2, FALSE) + IF('LPA Schedule Tool- No Schematic'!C17, 3, 0) + VLOOKUP(C15, Risk_Score, 2, FALSE))) * 0.1, 0)</f>
        <v>2</v>
      </c>
      <c r="F35" s="48">
        <f>G30</f>
        <v>46296</v>
      </c>
      <c r="G35" s="48">
        <f>EDATE(F35,E35)</f>
        <v>46357</v>
      </c>
      <c r="H35" s="49">
        <v>8</v>
      </c>
      <c r="I35" s="49">
        <v>14</v>
      </c>
      <c r="J35" s="50"/>
    </row>
    <row r="36" spans="2:16" x14ac:dyDescent="0.3">
      <c r="B36" s="46">
        <v>14</v>
      </c>
      <c r="C36" s="46" t="s">
        <v>76</v>
      </c>
      <c r="D36" s="46" t="s">
        <v>77</v>
      </c>
      <c r="E36" s="47"/>
      <c r="F36" s="48">
        <f>MAX(G31:G35)</f>
        <v>46905</v>
      </c>
      <c r="G36" s="48">
        <f>MAX(EDATE(G31,E36),EDATE(G32,E36),EDATE(G33,E36),EDATE(G34,E36),EDATE(G35,E36))</f>
        <v>46905</v>
      </c>
      <c r="H36" s="49" t="s">
        <v>170</v>
      </c>
      <c r="I36" s="49"/>
      <c r="J36" s="50"/>
    </row>
    <row r="37" spans="2:16" x14ac:dyDescent="0.3">
      <c r="D37" s="51" t="s">
        <v>78</v>
      </c>
      <c r="E37" s="52">
        <f>(G36-F24)/30.5</f>
        <v>40.885245901639344</v>
      </c>
      <c r="F37" s="53"/>
    </row>
    <row r="39" spans="2:16" ht="20.399999999999999" thickBot="1" x14ac:dyDescent="0.35">
      <c r="J39" s="50"/>
      <c r="K39" s="50"/>
      <c r="L39" s="50"/>
    </row>
    <row r="40" spans="2:16" x14ac:dyDescent="0.3">
      <c r="D40" s="54" t="s">
        <v>105</v>
      </c>
      <c r="E40" s="55">
        <f>E25</f>
        <v>0</v>
      </c>
      <c r="J40" s="50"/>
      <c r="K40" s="50"/>
      <c r="L40" s="50"/>
    </row>
    <row r="41" spans="2:16" x14ac:dyDescent="0.3">
      <c r="D41" s="37" t="s">
        <v>53</v>
      </c>
      <c r="E41" s="56">
        <f>E26</f>
        <v>0</v>
      </c>
      <c r="J41" s="50"/>
      <c r="K41" s="50"/>
      <c r="L41" s="50"/>
    </row>
    <row r="42" spans="2:16" x14ac:dyDescent="0.3">
      <c r="D42" s="37" t="s">
        <v>106</v>
      </c>
      <c r="E42" s="56">
        <f>(G35-F27)/30.5</f>
        <v>22.918032786885245</v>
      </c>
      <c r="F42" s="50"/>
      <c r="J42" s="50"/>
      <c r="K42" s="50"/>
      <c r="L42" s="50"/>
    </row>
    <row r="43" spans="2:16" x14ac:dyDescent="0.3">
      <c r="D43" s="37" t="s">
        <v>66</v>
      </c>
      <c r="E43" s="56">
        <f>(G31-F31)/30.5</f>
        <v>23.967213114754099</v>
      </c>
    </row>
    <row r="44" spans="2:16" x14ac:dyDescent="0.3">
      <c r="D44" s="37" t="s">
        <v>68</v>
      </c>
      <c r="E44" s="56">
        <f>(G32-F32)/30.5</f>
        <v>18.918032786885245</v>
      </c>
      <c r="J44" s="50"/>
    </row>
    <row r="45" spans="2:16" x14ac:dyDescent="0.3">
      <c r="D45" s="37" t="s">
        <v>72</v>
      </c>
      <c r="E45" s="56">
        <f>(G33-F33)/30.5</f>
        <v>33.934426229508198</v>
      </c>
      <c r="F45" s="50"/>
      <c r="O45" s="57"/>
      <c r="P45" s="57"/>
    </row>
    <row r="46" spans="2:16" ht="20.399999999999999" thickBot="1" x14ac:dyDescent="0.35">
      <c r="D46" s="58" t="s">
        <v>74</v>
      </c>
      <c r="E46" s="59">
        <f>(G34-F34)/30.5</f>
        <v>28.950819672131146</v>
      </c>
      <c r="F46" s="50"/>
      <c r="O46" s="57"/>
    </row>
    <row r="47" spans="2:16" ht="20.399999999999999" thickBot="1" x14ac:dyDescent="0.35">
      <c r="D47" s="60" t="s">
        <v>107</v>
      </c>
      <c r="E47" s="61">
        <f>(G36-F24)/30.5</f>
        <v>40.885245901639344</v>
      </c>
    </row>
  </sheetData>
  <sheetProtection algorithmName="SHA-512" hashValue="6aGpDgW5NGMPbNYe7N+wRJSF4T6sCnHUUxjDLgJC1REpUzr+uV9ZKcniGp5p3024xrTZt3MKW9tw9tkc6bC2Dw==" saltValue="dHF1R7csYMItnUDWtei7uw==" spinCount="100000" sheet="1" selectLockedCells="1" selectUnlockedCells="1"/>
  <mergeCells count="6">
    <mergeCell ref="B5:C5"/>
    <mergeCell ref="B22:I22"/>
    <mergeCell ref="B21:I21"/>
    <mergeCell ref="B20:I20"/>
    <mergeCell ref="B3:C3"/>
    <mergeCell ref="B4:C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16A02-059F-4EC9-B793-A509A8C22486}">
  <sheetPr codeName="Sheet3">
    <tabColor theme="6"/>
    <pageSetUpPr autoPageBreaks="0"/>
  </sheetPr>
  <dimension ref="A1:D46"/>
  <sheetViews>
    <sheetView showGridLines="0" topLeftCell="A14" zoomScale="70" zoomScaleNormal="70" workbookViewId="0">
      <selection activeCell="C45" sqref="C45"/>
    </sheetView>
  </sheetViews>
  <sheetFormatPr defaultColWidth="14.21875" defaultRowHeight="19.8" x14ac:dyDescent="0.3"/>
  <cols>
    <col min="1" max="1" width="5.44140625" style="32" customWidth="1"/>
    <col min="2" max="2" width="125.44140625" style="32" bestFit="1" customWidth="1"/>
    <col min="3" max="3" width="130.77734375" style="68" bestFit="1" customWidth="1"/>
    <col min="4" max="16384" width="14.21875" style="32"/>
  </cols>
  <sheetData>
    <row r="1" spans="1:4" ht="20.399999999999999" thickBot="1" x14ac:dyDescent="0.35"/>
    <row r="2" spans="1:4" ht="78" customHeight="1" thickTop="1" x14ac:dyDescent="0.3">
      <c r="B2" s="202"/>
      <c r="C2" s="202"/>
    </row>
    <row r="3" spans="1:4" x14ac:dyDescent="0.3">
      <c r="B3" s="203" t="s">
        <v>218</v>
      </c>
      <c r="C3" s="203"/>
    </row>
    <row r="4" spans="1:4" x14ac:dyDescent="0.3">
      <c r="B4" s="31"/>
      <c r="C4" s="31"/>
    </row>
    <row r="5" spans="1:4" ht="20.399999999999999" thickBot="1" x14ac:dyDescent="0.35"/>
    <row r="6" spans="1:4" ht="20.399999999999999" thickBot="1" x14ac:dyDescent="0.35">
      <c r="B6" s="100" t="s">
        <v>70</v>
      </c>
      <c r="C6" s="101" t="s">
        <v>9</v>
      </c>
    </row>
    <row r="7" spans="1:4" ht="20.399999999999999" thickBot="1" x14ac:dyDescent="0.35">
      <c r="B7" s="102" t="s">
        <v>172</v>
      </c>
      <c r="C7" s="103" t="b">
        <v>1</v>
      </c>
      <c r="D7" s="50"/>
    </row>
    <row r="8" spans="1:4" ht="20.399999999999999" thickBot="1" x14ac:dyDescent="0.35"/>
    <row r="9" spans="1:4" ht="20.399999999999999" thickBot="1" x14ac:dyDescent="0.35">
      <c r="B9" s="33" t="s">
        <v>53</v>
      </c>
      <c r="C9" s="101" t="s">
        <v>9</v>
      </c>
    </row>
    <row r="10" spans="1:4" ht="20.399999999999999" thickBot="1" x14ac:dyDescent="0.35">
      <c r="B10" s="102" t="s">
        <v>166</v>
      </c>
      <c r="C10" s="104" t="str">
        <f>'LPA Schedule Tool- No Schematic'!$C$10</f>
        <v>Yes, the process has been approved and a consultant has been procured</v>
      </c>
      <c r="D10" s="50"/>
    </row>
    <row r="11" spans="1:4" ht="20.399999999999999" thickBot="1" x14ac:dyDescent="0.35">
      <c r="A11" s="105"/>
    </row>
    <row r="12" spans="1:4" ht="20.399999999999999" thickBot="1" x14ac:dyDescent="0.35">
      <c r="A12" s="105"/>
      <c r="B12" s="69" t="s">
        <v>54</v>
      </c>
      <c r="C12" s="70" t="s">
        <v>9</v>
      </c>
    </row>
    <row r="13" spans="1:4" ht="20.399999999999999" thickBot="1" x14ac:dyDescent="0.35">
      <c r="A13" s="105"/>
      <c r="B13" s="71" t="s">
        <v>211</v>
      </c>
      <c r="C13" s="75" t="s">
        <v>220</v>
      </c>
      <c r="D13" s="50"/>
    </row>
    <row r="14" spans="1:4" ht="20.399999999999999" thickBot="1" x14ac:dyDescent="0.35">
      <c r="A14" s="105"/>
      <c r="B14" s="76"/>
      <c r="C14" s="77"/>
    </row>
    <row r="15" spans="1:4" ht="20.399999999999999" thickBot="1" x14ac:dyDescent="0.35">
      <c r="B15" s="33" t="s">
        <v>79</v>
      </c>
      <c r="C15" s="101" t="s">
        <v>9</v>
      </c>
    </row>
    <row r="16" spans="1:4" x14ac:dyDescent="0.3">
      <c r="B16" s="106" t="s">
        <v>10</v>
      </c>
      <c r="C16" s="107" t="s">
        <v>144</v>
      </c>
    </row>
    <row r="17" spans="2:4" ht="20.399999999999999" thickBot="1" x14ac:dyDescent="0.35">
      <c r="B17" s="102" t="s">
        <v>204</v>
      </c>
      <c r="C17" s="108" t="b">
        <v>0</v>
      </c>
      <c r="D17" s="50"/>
    </row>
    <row r="18" spans="2:4" ht="20.399999999999999" thickBot="1" x14ac:dyDescent="0.35">
      <c r="B18" s="76"/>
      <c r="C18" s="77"/>
    </row>
    <row r="19" spans="2:4" ht="20.399999999999999" thickBot="1" x14ac:dyDescent="0.35">
      <c r="B19" s="33" t="s">
        <v>81</v>
      </c>
      <c r="C19" s="101" t="s">
        <v>9</v>
      </c>
    </row>
    <row r="20" spans="2:4" ht="20.399999999999999" thickBot="1" x14ac:dyDescent="0.35">
      <c r="B20" s="79" t="s">
        <v>82</v>
      </c>
      <c r="C20" s="109"/>
    </row>
    <row r="21" spans="2:4" x14ac:dyDescent="0.3">
      <c r="B21" s="110" t="s">
        <v>83</v>
      </c>
      <c r="C21" s="111" t="b">
        <v>1</v>
      </c>
    </row>
    <row r="22" spans="2:4" x14ac:dyDescent="0.3">
      <c r="B22" s="112" t="s">
        <v>84</v>
      </c>
      <c r="C22" s="113" t="b">
        <v>0</v>
      </c>
    </row>
    <row r="23" spans="2:4" x14ac:dyDescent="0.3">
      <c r="B23" s="112" t="s">
        <v>85</v>
      </c>
      <c r="C23" s="113" t="b">
        <v>0</v>
      </c>
    </row>
    <row r="24" spans="2:4" x14ac:dyDescent="0.3">
      <c r="B24" s="112" t="s">
        <v>86</v>
      </c>
      <c r="C24" s="113" t="b">
        <v>0</v>
      </c>
    </row>
    <row r="25" spans="2:4" ht="20.399999999999999" thickBot="1" x14ac:dyDescent="0.35">
      <c r="B25" s="114" t="s">
        <v>87</v>
      </c>
      <c r="C25" s="115" t="b">
        <v>0</v>
      </c>
    </row>
    <row r="26" spans="2:4" ht="20.399999999999999" thickBot="1" x14ac:dyDescent="0.35">
      <c r="B26" s="116" t="s">
        <v>88</v>
      </c>
      <c r="C26" s="117" t="s">
        <v>99</v>
      </c>
    </row>
    <row r="27" spans="2:4" ht="20.399999999999999" thickBot="1" x14ac:dyDescent="0.35">
      <c r="B27" s="118" t="s">
        <v>205</v>
      </c>
      <c r="C27" s="119" t="b">
        <v>0</v>
      </c>
      <c r="D27" s="50"/>
    </row>
    <row r="28" spans="2:4" ht="20.399999999999999" thickBot="1" x14ac:dyDescent="0.35">
      <c r="B28" s="120" t="s">
        <v>90</v>
      </c>
      <c r="C28" s="119" t="b">
        <v>0</v>
      </c>
      <c r="D28" s="50"/>
    </row>
    <row r="29" spans="2:4" ht="20.399999999999999" thickBot="1" x14ac:dyDescent="0.35">
      <c r="B29" s="91"/>
      <c r="C29" s="92"/>
    </row>
    <row r="30" spans="2:4" ht="20.399999999999999" thickBot="1" x14ac:dyDescent="0.35">
      <c r="B30" s="33" t="s">
        <v>91</v>
      </c>
      <c r="C30" s="101" t="s">
        <v>9</v>
      </c>
    </row>
    <row r="31" spans="2:4" ht="20.399999999999999" thickBot="1" x14ac:dyDescent="0.35">
      <c r="B31" s="79" t="s">
        <v>92</v>
      </c>
      <c r="C31" s="109"/>
    </row>
    <row r="32" spans="2:4" x14ac:dyDescent="0.3">
      <c r="B32" s="110" t="s">
        <v>93</v>
      </c>
      <c r="C32" s="111" t="b">
        <v>1</v>
      </c>
    </row>
    <row r="33" spans="2:4" x14ac:dyDescent="0.3">
      <c r="B33" s="112" t="s">
        <v>94</v>
      </c>
      <c r="C33" s="113" t="b">
        <v>0</v>
      </c>
    </row>
    <row r="34" spans="2:4" x14ac:dyDescent="0.3">
      <c r="B34" s="112" t="s">
        <v>95</v>
      </c>
      <c r="C34" s="113" t="b">
        <v>1</v>
      </c>
    </row>
    <row r="35" spans="2:4" x14ac:dyDescent="0.3">
      <c r="B35" s="112" t="s">
        <v>96</v>
      </c>
      <c r="C35" s="113" t="b">
        <v>0</v>
      </c>
    </row>
    <row r="36" spans="2:4" ht="20.399999999999999" thickBot="1" x14ac:dyDescent="0.35">
      <c r="B36" s="121" t="s">
        <v>97</v>
      </c>
      <c r="C36" s="119" t="b">
        <v>0</v>
      </c>
    </row>
    <row r="37" spans="2:4" ht="20.399999999999999" thickBot="1" x14ac:dyDescent="0.35">
      <c r="B37" s="118" t="s">
        <v>98</v>
      </c>
      <c r="C37" s="122" t="s">
        <v>99</v>
      </c>
    </row>
    <row r="38" spans="2:4" ht="20.399999999999999" thickBot="1" x14ac:dyDescent="0.35">
      <c r="B38" s="120" t="s">
        <v>100</v>
      </c>
      <c r="C38" s="119" t="b">
        <v>0</v>
      </c>
      <c r="D38" s="50"/>
    </row>
    <row r="39" spans="2:4" ht="20.399999999999999" thickBot="1" x14ac:dyDescent="0.35">
      <c r="B39" s="96"/>
      <c r="C39" s="97"/>
    </row>
    <row r="40" spans="2:4" ht="20.399999999999999" thickBot="1" x14ac:dyDescent="0.35">
      <c r="B40" s="33" t="s">
        <v>101</v>
      </c>
      <c r="C40" s="73"/>
    </row>
    <row r="41" spans="2:4" ht="20.399999999999999" thickBot="1" x14ac:dyDescent="0.35">
      <c r="B41" s="87" t="s">
        <v>18</v>
      </c>
      <c r="C41" s="98" t="s">
        <v>102</v>
      </c>
    </row>
    <row r="42" spans="2:4" ht="20.399999999999999" thickBot="1" x14ac:dyDescent="0.35">
      <c r="B42" s="58" t="s">
        <v>103</v>
      </c>
      <c r="C42" s="123" t="b">
        <v>1</v>
      </c>
      <c r="D42" s="50"/>
    </row>
    <row r="43" spans="2:4" ht="20.399999999999999" thickBot="1" x14ac:dyDescent="0.35">
      <c r="B43" s="76"/>
      <c r="C43" s="77"/>
    </row>
    <row r="44" spans="2:4" ht="20.399999999999999" thickBot="1" x14ac:dyDescent="0.35">
      <c r="B44" s="33" t="s">
        <v>179</v>
      </c>
      <c r="C44" s="101" t="s">
        <v>9</v>
      </c>
    </row>
    <row r="45" spans="2:4" ht="20.399999999999999" thickBot="1" x14ac:dyDescent="0.35">
      <c r="B45" s="116" t="s">
        <v>178</v>
      </c>
      <c r="C45" s="117" t="s">
        <v>165</v>
      </c>
    </row>
    <row r="46" spans="2:4" ht="20.399999999999999" thickBot="1" x14ac:dyDescent="0.35">
      <c r="B46" s="120" t="s">
        <v>104</v>
      </c>
      <c r="C46" s="119" t="b">
        <v>0</v>
      </c>
      <c r="D46" s="50"/>
    </row>
  </sheetData>
  <sheetProtection algorithmName="SHA-512" hashValue="FW24TZaIr+HHYoqNHs9cHMoAqshsQ71RALhq2ezbof4mvvYShqgrm5oeU+OgmRhlfyKnycRA9wLpoJIn2HRRsA==" saltValue="+Y4gEoN0zsdhNCWGQVPylA==" spinCount="100000" sheet="1" objects="1" scenarios="1"/>
  <mergeCells count="2">
    <mergeCell ref="B2:C2"/>
    <mergeCell ref="B3:C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978B280-305C-45E3-9869-D54CAE1E272D}">
          <x14:formula1>
            <xm:f>Criteria!$B$75:$B$76</xm:f>
          </x14:formula1>
          <xm:sqref>C29 C39</xm:sqref>
        </x14:dataValidation>
        <x14:dataValidation type="list" allowBlank="1" showInputMessage="1" showErrorMessage="1" xr:uid="{FCA9F96B-A07C-453B-AB5E-C59ACC4B06C4}">
          <x14:formula1>
            <xm:f>Criteria!$B$92:$B$95</xm:f>
          </x14:formula1>
          <xm:sqref>C41</xm:sqref>
        </x14:dataValidation>
        <x14:dataValidation type="list" allowBlank="1" showInputMessage="1" showErrorMessage="1" xr:uid="{5FFF3695-9A93-45B7-88A0-A6E190AC3581}">
          <x14:formula1>
            <xm:f>Criteria!$B$16:$B$20</xm:f>
          </x14:formula1>
          <xm:sqref>C10</xm:sqref>
        </x14:dataValidation>
        <x14:dataValidation type="list" allowBlank="1" showInputMessage="1" showErrorMessage="1" xr:uid="{0A568F9E-DBFB-4B4F-8AE1-E63DABB89846}">
          <x14:formula1>
            <xm:f>Criteria!$B$98:$B$100</xm:f>
          </x14:formula1>
          <xm:sqref>C45</xm:sqref>
        </x14:dataValidation>
        <x14:dataValidation type="list" allowBlank="1" showInputMessage="1" showErrorMessage="1" xr:uid="{B644C31F-B7B7-4CFE-8F22-25330EC414CD}">
          <x14:formula1>
            <xm:f>Criteria!$B$69:$B$72</xm:f>
          </x14:formula1>
          <xm:sqref>C37 C26</xm:sqref>
        </x14:dataValidation>
        <x14:dataValidation type="list" allowBlank="1" showInputMessage="1" showErrorMessage="1" xr:uid="{ED674548-3B06-49D0-941E-0E0FFCB4CDF8}">
          <x14:formula1>
            <xm:f>Criteria!$B$24:$B$50</xm:f>
          </x14:formula1>
          <xm:sqref>C16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BE11C-17D8-4CF5-947C-EDC4092EC823}">
  <sheetPr>
    <tabColor theme="6"/>
  </sheetPr>
  <dimension ref="B2:M48"/>
  <sheetViews>
    <sheetView topLeftCell="A6" zoomScale="70" zoomScaleNormal="70" workbookViewId="0">
      <selection activeCell="E26" sqref="E26"/>
    </sheetView>
  </sheetViews>
  <sheetFormatPr defaultColWidth="9.21875" defaultRowHeight="19.8" x14ac:dyDescent="0.3"/>
  <cols>
    <col min="1" max="1" width="9.21875" style="32"/>
    <col min="2" max="2" width="50.44140625" style="32" bestFit="1" customWidth="1"/>
    <col min="3" max="3" width="27.77734375" style="32" bestFit="1" customWidth="1"/>
    <col min="4" max="4" width="73.5546875" style="32" bestFit="1" customWidth="1"/>
    <col min="5" max="5" width="14" style="32" bestFit="1" customWidth="1"/>
    <col min="6" max="6" width="35" style="32" bestFit="1" customWidth="1"/>
    <col min="7" max="7" width="36.5546875" style="32" bestFit="1" customWidth="1"/>
    <col min="8" max="8" width="24" style="32" bestFit="1" customWidth="1"/>
    <col min="9" max="9" width="20.21875" style="32" bestFit="1" customWidth="1"/>
    <col min="10" max="16384" width="9.21875" style="32"/>
  </cols>
  <sheetData>
    <row r="2" spans="2:3" ht="20.399999999999999" thickBot="1" x14ac:dyDescent="0.35"/>
    <row r="3" spans="2:3" ht="20.399999999999999" thickTop="1" x14ac:dyDescent="0.3">
      <c r="B3" s="202"/>
      <c r="C3" s="202"/>
    </row>
    <row r="4" spans="2:3" x14ac:dyDescent="0.3">
      <c r="B4" s="203" t="s">
        <v>212</v>
      </c>
      <c r="C4" s="203"/>
    </row>
    <row r="5" spans="2:3" ht="20.399999999999999" thickBot="1" x14ac:dyDescent="0.35">
      <c r="B5" s="203" t="s">
        <v>217</v>
      </c>
      <c r="C5" s="203"/>
    </row>
    <row r="6" spans="2:3" x14ac:dyDescent="0.3">
      <c r="B6" s="124" t="s">
        <v>213</v>
      </c>
      <c r="C6" s="125"/>
    </row>
    <row r="7" spans="2:3" x14ac:dyDescent="0.3">
      <c r="B7" s="37" t="s">
        <v>221</v>
      </c>
      <c r="C7" s="38">
        <f>'Project Info'!$C$5</f>
        <v>0</v>
      </c>
    </row>
    <row r="8" spans="2:3" x14ac:dyDescent="0.3">
      <c r="B8" s="37" t="s">
        <v>47</v>
      </c>
      <c r="C8" s="38" t="str">
        <f>'Project Info'!C6</f>
        <v>ZYX County</v>
      </c>
    </row>
    <row r="9" spans="2:3" x14ac:dyDescent="0.3">
      <c r="B9" s="37" t="s">
        <v>2</v>
      </c>
      <c r="C9" s="38" t="str">
        <f>'Project Info'!C7</f>
        <v>XYZ</v>
      </c>
    </row>
    <row r="10" spans="2:3" x14ac:dyDescent="0.3">
      <c r="B10" s="37" t="s">
        <v>52</v>
      </c>
      <c r="C10" s="38">
        <f>'Project Info'!C8</f>
        <v>0</v>
      </c>
    </row>
    <row r="11" spans="2:3" x14ac:dyDescent="0.3">
      <c r="B11" s="37" t="s">
        <v>3</v>
      </c>
      <c r="C11" s="38">
        <f>'Project Info'!C9</f>
        <v>0</v>
      </c>
    </row>
    <row r="12" spans="2:3" x14ac:dyDescent="0.3">
      <c r="B12" s="37" t="s">
        <v>4</v>
      </c>
      <c r="C12" s="38">
        <f>'Project Info'!C10</f>
        <v>0</v>
      </c>
    </row>
    <row r="13" spans="2:3" x14ac:dyDescent="0.3">
      <c r="B13" s="37" t="s">
        <v>5</v>
      </c>
      <c r="C13" s="38">
        <f>'Project Info'!C11</f>
        <v>0</v>
      </c>
    </row>
    <row r="14" spans="2:3" x14ac:dyDescent="0.3">
      <c r="B14" s="39" t="s">
        <v>12</v>
      </c>
      <c r="C14" s="40" t="str">
        <f>'Project Info'!C12</f>
        <v>Metropolitan</v>
      </c>
    </row>
    <row r="15" spans="2:3" x14ac:dyDescent="0.3">
      <c r="B15" s="39" t="s">
        <v>189</v>
      </c>
      <c r="C15" s="40" t="str">
        <f>'Project Info'!C13</f>
        <v>D</v>
      </c>
    </row>
    <row r="16" spans="2:3" x14ac:dyDescent="0.3">
      <c r="B16" s="37" t="s">
        <v>6</v>
      </c>
      <c r="C16" s="38" t="str">
        <f>'Project Info'!C14</f>
        <v>45,000 - 2024</v>
      </c>
    </row>
    <row r="17" spans="2:13" x14ac:dyDescent="0.3">
      <c r="B17" s="35" t="s">
        <v>61</v>
      </c>
      <c r="C17" s="41">
        <f>'Project Info'!C15</f>
        <v>10000000</v>
      </c>
    </row>
    <row r="18" spans="2:13" ht="20.399999999999999" thickBot="1" x14ac:dyDescent="0.35">
      <c r="B18" s="42" t="s">
        <v>64</v>
      </c>
      <c r="C18" s="43">
        <f>'Project Info'!C16</f>
        <v>45658</v>
      </c>
    </row>
    <row r="19" spans="2:13" ht="20.399999999999999" thickBot="1" x14ac:dyDescent="0.35"/>
    <row r="20" spans="2:13" ht="78" customHeight="1" thickTop="1" x14ac:dyDescent="0.3">
      <c r="B20" s="206"/>
      <c r="C20" s="206"/>
      <c r="D20" s="206"/>
      <c r="E20" s="206"/>
      <c r="F20" s="206"/>
      <c r="G20" s="206"/>
      <c r="H20" s="206"/>
      <c r="I20" s="206"/>
    </row>
    <row r="21" spans="2:13" x14ac:dyDescent="0.3">
      <c r="B21" s="203" t="s">
        <v>212</v>
      </c>
      <c r="C21" s="203"/>
      <c r="D21" s="203"/>
      <c r="E21" s="203"/>
      <c r="F21" s="203"/>
      <c r="G21" s="203"/>
      <c r="H21" s="203"/>
      <c r="I21" s="203"/>
    </row>
    <row r="22" spans="2:13" x14ac:dyDescent="0.3">
      <c r="B22" s="204"/>
      <c r="C22" s="204"/>
      <c r="D22" s="204"/>
      <c r="E22" s="204"/>
      <c r="F22" s="204"/>
      <c r="G22" s="204"/>
      <c r="H22" s="204"/>
      <c r="I22" s="204"/>
      <c r="M22" s="126"/>
    </row>
    <row r="23" spans="2:13" x14ac:dyDescent="0.3">
      <c r="B23" s="44" t="s">
        <v>40</v>
      </c>
      <c r="C23" s="45" t="s">
        <v>41</v>
      </c>
      <c r="D23" s="44" t="s">
        <v>42</v>
      </c>
      <c r="E23" s="44" t="s">
        <v>43</v>
      </c>
      <c r="F23" s="44" t="s">
        <v>44</v>
      </c>
      <c r="G23" s="44" t="s">
        <v>184</v>
      </c>
      <c r="H23" s="44" t="s">
        <v>45</v>
      </c>
      <c r="I23" s="44" t="s">
        <v>46</v>
      </c>
    </row>
    <row r="24" spans="2:13" x14ac:dyDescent="0.3">
      <c r="B24" s="127">
        <v>1</v>
      </c>
      <c r="C24" s="127" t="s">
        <v>48</v>
      </c>
      <c r="D24" s="127" t="s">
        <v>49</v>
      </c>
      <c r="E24" s="128">
        <v>0</v>
      </c>
      <c r="F24" s="129">
        <f>'Project Info'!C16</f>
        <v>45658</v>
      </c>
      <c r="G24" s="129"/>
      <c r="H24" s="130"/>
      <c r="I24" s="130">
        <v>2</v>
      </c>
      <c r="K24" s="50"/>
    </row>
    <row r="25" spans="2:13" x14ac:dyDescent="0.3">
      <c r="B25" s="127">
        <v>2</v>
      </c>
      <c r="C25" s="127" t="s">
        <v>50</v>
      </c>
      <c r="D25" s="127" t="s">
        <v>51</v>
      </c>
      <c r="E25" s="128">
        <f>ROUND(IF('LPA Schedule Tool- Schematic'!C7,"0","8"),0)</f>
        <v>0</v>
      </c>
      <c r="F25" s="129">
        <f>F24</f>
        <v>45658</v>
      </c>
      <c r="G25" s="129">
        <f>EDATE(F25,E25)</f>
        <v>45658</v>
      </c>
      <c r="H25" s="130">
        <v>1</v>
      </c>
      <c r="I25" s="130">
        <v>3</v>
      </c>
    </row>
    <row r="26" spans="2:13" x14ac:dyDescent="0.3">
      <c r="B26" s="127">
        <v>3</v>
      </c>
      <c r="C26" s="127" t="s">
        <v>174</v>
      </c>
      <c r="D26" s="127" t="s">
        <v>53</v>
      </c>
      <c r="E26" s="128">
        <f>ROUND(VLOOKUP('LPA Schedule Tool- Schematic'!C10,Procure_Consultant,2,),0)</f>
        <v>0</v>
      </c>
      <c r="F26" s="129">
        <f>G25</f>
        <v>45658</v>
      </c>
      <c r="G26" s="129">
        <f>EDATE(F26,E26)</f>
        <v>45658</v>
      </c>
      <c r="H26" s="130">
        <v>2</v>
      </c>
      <c r="I26" s="130" t="s">
        <v>196</v>
      </c>
    </row>
    <row r="27" spans="2:13" x14ac:dyDescent="0.3">
      <c r="B27" s="127">
        <v>4</v>
      </c>
      <c r="C27" s="127" t="s">
        <v>173</v>
      </c>
      <c r="D27" s="127" t="s">
        <v>54</v>
      </c>
      <c r="E27" s="128">
        <f>ROUND(VLOOKUP('LPA Schedule Tool- Schematic'!C16,Project_Type,3,FALSE),0)</f>
        <v>16</v>
      </c>
      <c r="F27" s="129">
        <f>EDATE(G27,E27)</f>
        <v>46874</v>
      </c>
      <c r="G27" s="129">
        <f>MAX(G32,G26)</f>
        <v>46388</v>
      </c>
      <c r="H27" s="130" t="s">
        <v>192</v>
      </c>
      <c r="I27" s="130" t="s">
        <v>69</v>
      </c>
      <c r="J27" s="50"/>
    </row>
    <row r="28" spans="2:13" x14ac:dyDescent="0.3">
      <c r="B28" s="127">
        <v>5</v>
      </c>
      <c r="C28" s="127" t="s">
        <v>55</v>
      </c>
      <c r="D28" s="127" t="s">
        <v>56</v>
      </c>
      <c r="E28" s="128">
        <v>0</v>
      </c>
      <c r="F28" s="129">
        <f>EDATE(G27,E28)-((E27*30.5)*0.33)</f>
        <v>46226.96</v>
      </c>
      <c r="G28" s="129"/>
      <c r="H28" s="130" t="s">
        <v>195</v>
      </c>
      <c r="I28" s="130" t="s">
        <v>169</v>
      </c>
    </row>
    <row r="29" spans="2:13" x14ac:dyDescent="0.3">
      <c r="B29" s="127">
        <v>6</v>
      </c>
      <c r="C29" s="127" t="s">
        <v>57</v>
      </c>
      <c r="D29" s="127" t="s">
        <v>58</v>
      </c>
      <c r="E29" s="128">
        <f>ROUND(((VLOOKUP('LPA Schedule Tool- Schematic'!C16,Project_Type,2,FALSE)
+ IF('LPA Schedule Tool- Schematic'!C17,3,0)
+ VLOOKUP(C15,Risk_Score,2,FALSE)))*0.3, 0)</f>
        <v>9</v>
      </c>
      <c r="F29" s="129">
        <f>F28</f>
        <v>46226.96</v>
      </c>
      <c r="G29" s="129">
        <f t="shared" ref="G29:G36" si="0">EDATE(F29,E29)</f>
        <v>46500</v>
      </c>
      <c r="H29" s="130">
        <v>5</v>
      </c>
      <c r="I29" s="130" t="s">
        <v>194</v>
      </c>
      <c r="J29" s="50"/>
    </row>
    <row r="30" spans="2:13" x14ac:dyDescent="0.3">
      <c r="B30" s="127">
        <v>7</v>
      </c>
      <c r="C30" s="127" t="s">
        <v>59</v>
      </c>
      <c r="D30" s="127" t="s">
        <v>60</v>
      </c>
      <c r="E30" s="128">
        <f>ROUND(((VLOOKUP('LPA Schedule Tool- Schematic'!C16,Project_Type,2,FALSE)
+  IF('LPA Schedule Tool- Schematic'!C17,3,0)
+ VLOOKUP(C15,Risk_Score,2,FALSE)))*0.3, 0)</f>
        <v>9</v>
      </c>
      <c r="F30" s="129">
        <f>G29</f>
        <v>46500</v>
      </c>
      <c r="G30" s="129">
        <f t="shared" si="0"/>
        <v>46775</v>
      </c>
      <c r="H30" s="130">
        <v>6</v>
      </c>
      <c r="I30" s="130">
        <v>8</v>
      </c>
      <c r="J30" s="50"/>
    </row>
    <row r="31" spans="2:13" x14ac:dyDescent="0.3">
      <c r="B31" s="127">
        <v>8</v>
      </c>
      <c r="C31" s="127" t="s">
        <v>62</v>
      </c>
      <c r="D31" s="127" t="s">
        <v>63</v>
      </c>
      <c r="E31" s="128">
        <f>ROUND(((VLOOKUP('LPA Schedule Tool- Schematic'!C16,Project_Type,2,FALSE)
+ IF('LPA Schedule Tool- Schematic'!C17,3,0)
+ VLOOKUP(C15,Risk_Score,2,FALSE)))*0.35, 0)</f>
        <v>11</v>
      </c>
      <c r="F31" s="129">
        <f>G30</f>
        <v>46775</v>
      </c>
      <c r="G31" s="129">
        <f t="shared" si="0"/>
        <v>47110</v>
      </c>
      <c r="H31" s="130">
        <v>7</v>
      </c>
      <c r="I31" s="130">
        <v>13</v>
      </c>
      <c r="J31" s="50"/>
    </row>
    <row r="32" spans="2:13" x14ac:dyDescent="0.3">
      <c r="B32" s="127">
        <v>9</v>
      </c>
      <c r="C32" s="127" t="s">
        <v>65</v>
      </c>
      <c r="D32" s="127" t="s">
        <v>66</v>
      </c>
      <c r="E32" s="128">
        <f>ROUND(VLOOKUP('LPA Schedule Tool- Schematic'!C45,Environmental_Document,2,FALSE)*IF('LPA Schedule Tool- Schematic'!C46=TRUE,0.8,1),0)</f>
        <v>24</v>
      </c>
      <c r="F32" s="129">
        <f>F26</f>
        <v>45658</v>
      </c>
      <c r="G32" s="129">
        <f t="shared" si="0"/>
        <v>46388</v>
      </c>
      <c r="H32" s="130">
        <v>3</v>
      </c>
      <c r="I32" s="130" t="s">
        <v>193</v>
      </c>
    </row>
    <row r="33" spans="2:10" x14ac:dyDescent="0.3">
      <c r="B33" s="127">
        <v>10</v>
      </c>
      <c r="C33" s="127" t="s">
        <v>67</v>
      </c>
      <c r="D33" s="127" t="s">
        <v>68</v>
      </c>
      <c r="E33" s="128">
        <f>ROUND(VLOOKUP('LPA Schedule Tool- Schematic'!C41,Railroad_Present,2,FALSE)
* IF('LPA Schedule Tool- Schematic'!C42=TRUE,0.8,1), 0)</f>
        <v>10</v>
      </c>
      <c r="F33" s="129">
        <f>G29</f>
        <v>46500</v>
      </c>
      <c r="G33" s="129">
        <f t="shared" si="0"/>
        <v>46806</v>
      </c>
      <c r="H33" s="130">
        <v>6</v>
      </c>
      <c r="I33" s="130">
        <v>14</v>
      </c>
      <c r="J33" s="50"/>
    </row>
    <row r="34" spans="2:10" x14ac:dyDescent="0.3">
      <c r="B34" s="127">
        <v>11</v>
      </c>
      <c r="C34" s="127" t="s">
        <v>71</v>
      </c>
      <c r="D34" s="127" t="s">
        <v>72</v>
      </c>
      <c r="E34" s="128">
        <f>ROUND(
  MAX(
    IF('LPA Schedule Tool- Schematic'!C21,12,0),
    IF('LPA Schedule Tool- Schematic'!C22,12,0),
    IF('LPA Schedule Tool- Schematic'!C23,18,0),
    IF('LPA Schedule Tool- Schematic'!C24,24,0),
    IF('LPA Schedule Tool- Schematic'!C25,24,0)
  )
  *
  IF('LPA Schedule Tool- Schematic'!C26="None",1,
    IF('LPA Schedule Tool- Schematic'!C26="1-5",1.05,
      IF('LPA Schedule Tool- Schematic'!C26="6-10",1.1,
        IF('LPA Schedule Tool- Schematic'!C26="11-15",1.15,
          IF('LPA Schedule Tool- Schematic'!C26="&gt; 15",1.2,1)
        )
      )
    )
  )
  *
  IF('LPA Schedule Tool- Schematic'!C27,1.5,1)
  *
  IF(C14="Rural",0.8,
     IF(C14="Urban",1,
        IF(C14="Metropolitan",1.2,1)
     )
  )
  *
  IF('LPA Schedule Tool- Schematic'!C28,0.8,1),
0)</f>
        <v>15</v>
      </c>
      <c r="F34" s="129">
        <f>G29</f>
        <v>46500</v>
      </c>
      <c r="G34" s="129">
        <f>IF(E34=0,F33,(MAX(EDATE(F34,E34),G32)))</f>
        <v>46957</v>
      </c>
      <c r="H34" s="130">
        <v>6</v>
      </c>
      <c r="I34" s="130" t="s">
        <v>225</v>
      </c>
      <c r="J34" s="50"/>
    </row>
    <row r="35" spans="2:10" x14ac:dyDescent="0.3">
      <c r="B35" s="127">
        <v>12</v>
      </c>
      <c r="C35" s="127" t="s">
        <v>73</v>
      </c>
      <c r="D35" s="127" t="s">
        <v>74</v>
      </c>
      <c r="E35" s="128">
        <f>ROUND(
  (
    MAX(
      IF('LPA Schedule Tool- Schematic'!C32=TRUE,18,0),
      IF('LPA Schedule Tool- Schematic'!C33=TRUE,18,0),
      IF('LPA Schedule Tool- Schematic'!C34=TRUE,18,0),
      IF('LPA Schedule Tool- Schematic'!C35=TRUE,24,0),
      IF('LPA Schedule Tool- Schematic'!C36=TRUE,24,0)
    )
    *
    IF('LPA Schedule Tool- Schematic'!C37="None",1,
      IF('LPA Schedule Tool- Schematic'!C37="1-5",1.05,
        IF('LPA Schedule Tool- Schematic'!C37="6-10",1.1,
          IF('LPA Schedule Tool- Schematic'!C37="11-15",1.15,
            IF('LPA Schedule Tool- Schematic'!C37="&gt; 15",1.2,1)
          )
        )
      )
    )
    *
    IF(C14="Rural",0.8,
      IF(C14="Urban",1,
        IF(C14="Metropolitan",1.2,1)
      )
    )
    *
    IF('LPA Schedule Tool- Schematic'!C38=TRUE,0.8,1)
  ), 0)</f>
        <v>23</v>
      </c>
      <c r="F35" s="129">
        <f>G29</f>
        <v>46500</v>
      </c>
      <c r="G35" s="129">
        <f t="shared" si="0"/>
        <v>47200</v>
      </c>
      <c r="H35" s="130">
        <v>6</v>
      </c>
      <c r="I35" s="130">
        <v>14</v>
      </c>
      <c r="J35" s="50"/>
    </row>
    <row r="36" spans="2:10" x14ac:dyDescent="0.3">
      <c r="B36" s="127">
        <v>13</v>
      </c>
      <c r="C36" s="127" t="s">
        <v>191</v>
      </c>
      <c r="D36" s="127" t="s">
        <v>75</v>
      </c>
      <c r="E36" s="128">
        <f>ROUND(((VLOOKUP('LPA Schedule Tool- Schematic'!C16,Project_Type,2,FALSE)
+  IF('LPA Schedule Tool- Schematic'!C17,3,0)
+ VLOOKUP(C15,Risk_Score,2,FALSE)))*0.05, 0)</f>
        <v>2</v>
      </c>
      <c r="F36" s="129">
        <f>G31</f>
        <v>47110</v>
      </c>
      <c r="G36" s="129">
        <f t="shared" si="0"/>
        <v>47172</v>
      </c>
      <c r="H36" s="130">
        <v>8</v>
      </c>
      <c r="I36" s="130">
        <v>14</v>
      </c>
      <c r="J36" s="50"/>
    </row>
    <row r="37" spans="2:10" x14ac:dyDescent="0.3">
      <c r="B37" s="127">
        <v>14</v>
      </c>
      <c r="C37" s="127" t="s">
        <v>76</v>
      </c>
      <c r="D37" s="127" t="s">
        <v>77</v>
      </c>
      <c r="E37" s="131">
        <v>0</v>
      </c>
      <c r="F37" s="129">
        <f>MAX(G32:G36)</f>
        <v>47200</v>
      </c>
      <c r="G37" s="129">
        <f>MAX(EDATE(G32,E37),EDATE(G33,E37),EDATE(G34,E37),EDATE(G35,E37),EDATE(G36,E37))</f>
        <v>47200</v>
      </c>
      <c r="H37" s="130" t="s">
        <v>170</v>
      </c>
      <c r="I37" s="130"/>
      <c r="J37" s="50"/>
    </row>
    <row r="38" spans="2:10" x14ac:dyDescent="0.3">
      <c r="B38" s="132"/>
      <c r="C38" s="133"/>
      <c r="D38" s="132" t="s">
        <v>78</v>
      </c>
      <c r="E38" s="134">
        <f>(G37-F24)/30.5</f>
        <v>50.557377049180324</v>
      </c>
      <c r="F38" s="132"/>
      <c r="G38" s="132"/>
      <c r="H38" s="132"/>
      <c r="I38" s="132"/>
    </row>
    <row r="40" spans="2:10" ht="20.399999999999999" thickBot="1" x14ac:dyDescent="0.35"/>
    <row r="41" spans="2:10" x14ac:dyDescent="0.3">
      <c r="D41" s="135" t="s">
        <v>105</v>
      </c>
      <c r="E41" s="136">
        <f>E25</f>
        <v>0</v>
      </c>
    </row>
    <row r="42" spans="2:10" x14ac:dyDescent="0.3">
      <c r="D42" s="137" t="s">
        <v>53</v>
      </c>
      <c r="E42" s="138">
        <f>E26</f>
        <v>0</v>
      </c>
    </row>
    <row r="43" spans="2:10" x14ac:dyDescent="0.3">
      <c r="D43" s="137" t="s">
        <v>106</v>
      </c>
      <c r="E43" s="138">
        <f>(G36-F28)/30.5</f>
        <v>30.984918032786915</v>
      </c>
    </row>
    <row r="44" spans="2:10" x14ac:dyDescent="0.3">
      <c r="D44" s="137" t="s">
        <v>66</v>
      </c>
      <c r="E44" s="138">
        <f>(G32-F32)/30.5</f>
        <v>23.934426229508198</v>
      </c>
    </row>
    <row r="45" spans="2:10" x14ac:dyDescent="0.3">
      <c r="D45" s="137" t="s">
        <v>68</v>
      </c>
      <c r="E45" s="138">
        <f>(G33-F33)/30.5</f>
        <v>10.032786885245901</v>
      </c>
      <c r="F45" s="50"/>
    </row>
    <row r="46" spans="2:10" x14ac:dyDescent="0.3">
      <c r="D46" s="137" t="s">
        <v>72</v>
      </c>
      <c r="E46" s="138">
        <f>(G34-F34)/30.5</f>
        <v>14.983606557377049</v>
      </c>
    </row>
    <row r="47" spans="2:10" ht="20.399999999999999" thickBot="1" x14ac:dyDescent="0.35">
      <c r="D47" s="139" t="s">
        <v>74</v>
      </c>
      <c r="E47" s="140">
        <f>(G35-F35)/30.5</f>
        <v>22.950819672131146</v>
      </c>
    </row>
    <row r="48" spans="2:10" ht="20.399999999999999" thickBot="1" x14ac:dyDescent="0.35">
      <c r="D48" s="141" t="s">
        <v>107</v>
      </c>
      <c r="E48" s="142">
        <f>(G37-F25)/30.5</f>
        <v>50.557377049180324</v>
      </c>
    </row>
  </sheetData>
  <sheetProtection algorithmName="SHA-512" hashValue="NL2lyGjIL8VuCM+OBlcd+YuRunz2opcD5Fz40O/M4A+2olxzpY4bALPV+mT2//7DC1LNajqwZFL4QxlC0wdYRw==" saltValue="XJbiSCJW4J+biyobzbWQuA==" spinCount="100000" sheet="1" selectLockedCells="1" selectUnlockedCells="1"/>
  <mergeCells count="6">
    <mergeCell ref="B3:C3"/>
    <mergeCell ref="B20:I20"/>
    <mergeCell ref="B21:I21"/>
    <mergeCell ref="B22:I22"/>
    <mergeCell ref="B4:C4"/>
    <mergeCell ref="B5:C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63D3B-ED70-46CC-B29E-31A29F7E0B4F}">
  <sheetPr codeName="Sheet5"/>
  <dimension ref="B1:U67"/>
  <sheetViews>
    <sheetView showGridLines="0" zoomScale="55" zoomScaleNormal="55" workbookViewId="0">
      <selection activeCell="AI37" sqref="AI37"/>
    </sheetView>
  </sheetViews>
  <sheetFormatPr defaultColWidth="9.21875" defaultRowHeight="19.8" x14ac:dyDescent="0.3"/>
  <cols>
    <col min="1" max="1" width="9.21875" style="32"/>
    <col min="2" max="2" width="16.77734375" style="32" bestFit="1" customWidth="1"/>
    <col min="3" max="8" width="9.21875" style="32"/>
    <col min="9" max="10" width="9.21875" style="32" customWidth="1"/>
    <col min="11" max="15" width="9.21875" style="32"/>
    <col min="16" max="16" width="9.21875" style="96" customWidth="1"/>
    <col min="17" max="16384" width="9.21875" style="32"/>
  </cols>
  <sheetData>
    <row r="1" spans="2:19" ht="20.399999999999999" thickBot="1" x14ac:dyDescent="0.35"/>
    <row r="2" spans="2:19" ht="78" customHeight="1" thickTop="1" x14ac:dyDescent="0.3">
      <c r="B2" s="210"/>
      <c r="C2" s="211"/>
      <c r="D2" s="211"/>
      <c r="E2" s="211"/>
      <c r="F2" s="211"/>
      <c r="G2" s="211"/>
      <c r="H2" s="211"/>
      <c r="I2" s="211"/>
      <c r="J2" s="211"/>
      <c r="K2" s="211"/>
      <c r="L2" s="211"/>
      <c r="M2" s="211"/>
      <c r="N2" s="211"/>
      <c r="O2" s="211"/>
      <c r="P2" s="211"/>
      <c r="Q2" s="211"/>
      <c r="R2" s="211"/>
      <c r="S2" s="212"/>
    </row>
    <row r="3" spans="2:19" x14ac:dyDescent="0.3">
      <c r="B3" s="213" t="s">
        <v>212</v>
      </c>
      <c r="C3" s="214"/>
      <c r="D3" s="214"/>
      <c r="E3" s="214"/>
      <c r="F3" s="214"/>
      <c r="G3" s="214"/>
      <c r="H3" s="214"/>
      <c r="I3" s="214"/>
      <c r="J3" s="214"/>
      <c r="K3" s="214"/>
      <c r="L3" s="214"/>
      <c r="M3" s="214"/>
      <c r="N3" s="214"/>
      <c r="O3" s="214"/>
      <c r="P3" s="214"/>
      <c r="Q3" s="214"/>
      <c r="R3" s="214"/>
      <c r="S3" s="215"/>
    </row>
    <row r="4" spans="2:19" x14ac:dyDescent="0.3">
      <c r="B4" s="216"/>
      <c r="C4" s="217"/>
      <c r="D4" s="217"/>
      <c r="E4" s="217"/>
      <c r="F4" s="217"/>
      <c r="G4" s="217"/>
      <c r="H4" s="217"/>
      <c r="I4" s="217"/>
      <c r="J4" s="217"/>
      <c r="K4" s="217"/>
      <c r="L4" s="217"/>
      <c r="M4" s="217"/>
      <c r="N4" s="217"/>
      <c r="O4" s="217"/>
      <c r="P4" s="217"/>
      <c r="Q4" s="217"/>
      <c r="R4" s="217"/>
      <c r="S4" s="218"/>
    </row>
    <row r="5" spans="2:19" x14ac:dyDescent="0.3">
      <c r="B5" s="143"/>
      <c r="C5" s="219" t="s">
        <v>214</v>
      </c>
      <c r="D5" s="219"/>
      <c r="E5" s="219"/>
      <c r="F5" s="219"/>
      <c r="G5" s="219"/>
      <c r="H5" s="219"/>
      <c r="I5" s="219"/>
      <c r="J5" s="219"/>
      <c r="K5" s="219"/>
      <c r="L5" s="219"/>
      <c r="M5" s="219"/>
      <c r="N5" s="219"/>
      <c r="O5" s="219"/>
      <c r="P5" s="219"/>
      <c r="Q5" s="219"/>
      <c r="R5" s="219"/>
      <c r="S5" s="220"/>
    </row>
    <row r="6" spans="2:19" x14ac:dyDescent="0.3">
      <c r="B6" s="143"/>
      <c r="C6" s="144"/>
      <c r="D6" s="144"/>
      <c r="E6" s="144"/>
      <c r="F6" s="144"/>
      <c r="G6" s="144"/>
      <c r="H6" s="144"/>
      <c r="I6" s="144"/>
      <c r="J6" s="144"/>
      <c r="K6" s="144"/>
      <c r="L6" s="144"/>
      <c r="M6" s="144"/>
      <c r="N6" s="144"/>
      <c r="O6" s="144"/>
      <c r="P6" s="145"/>
      <c r="Q6" s="144"/>
      <c r="R6" s="144"/>
      <c r="S6" s="146"/>
    </row>
    <row r="7" spans="2:19" x14ac:dyDescent="0.3">
      <c r="B7" s="147" t="s">
        <v>108</v>
      </c>
      <c r="C7" s="144"/>
      <c r="D7" s="144"/>
      <c r="E7" s="144"/>
      <c r="F7" s="144"/>
      <c r="G7" s="144"/>
      <c r="H7" s="144"/>
      <c r="I7" s="144"/>
      <c r="J7" s="144"/>
      <c r="K7" s="144"/>
      <c r="L7" s="144"/>
      <c r="M7" s="144"/>
      <c r="N7" s="144"/>
      <c r="O7" s="144"/>
      <c r="P7" s="145"/>
      <c r="Q7" s="144"/>
      <c r="R7" s="144"/>
      <c r="S7" s="146"/>
    </row>
    <row r="8" spans="2:19" x14ac:dyDescent="0.3">
      <c r="B8" s="147"/>
      <c r="C8" s="144"/>
      <c r="D8" s="144"/>
      <c r="E8" s="144"/>
      <c r="F8" s="144" t="s">
        <v>51</v>
      </c>
      <c r="G8" s="144"/>
      <c r="H8" s="144"/>
      <c r="I8" s="144"/>
      <c r="J8" s="144"/>
      <c r="K8" s="144"/>
      <c r="L8" s="144"/>
      <c r="M8" s="144"/>
      <c r="N8" s="144"/>
      <c r="O8" s="144"/>
      <c r="P8" s="145"/>
      <c r="Q8" s="144"/>
      <c r="R8" s="144"/>
      <c r="S8" s="146"/>
    </row>
    <row r="9" spans="2:19" x14ac:dyDescent="0.3">
      <c r="B9" s="147" t="s">
        <v>109</v>
      </c>
      <c r="C9" s="148"/>
      <c r="D9" s="148"/>
      <c r="E9" s="148"/>
      <c r="F9" s="144"/>
      <c r="G9" s="144"/>
      <c r="H9" s="144"/>
      <c r="I9" s="144"/>
      <c r="J9" s="144"/>
      <c r="K9" s="144"/>
      <c r="L9" s="144"/>
      <c r="M9" s="144"/>
      <c r="N9" s="144"/>
      <c r="O9" s="144"/>
      <c r="P9" s="145"/>
      <c r="Q9" s="144"/>
      <c r="R9" s="144"/>
      <c r="S9" s="146"/>
    </row>
    <row r="10" spans="2:19" x14ac:dyDescent="0.3">
      <c r="B10" s="147"/>
      <c r="C10" s="144"/>
      <c r="D10" s="144"/>
      <c r="E10" s="144"/>
      <c r="F10" s="144"/>
      <c r="G10" s="144"/>
      <c r="H10" s="144" t="s">
        <v>188</v>
      </c>
      <c r="I10" s="144"/>
      <c r="J10" s="144"/>
      <c r="K10" s="144"/>
      <c r="L10" s="144"/>
      <c r="M10" s="144"/>
      <c r="N10" s="144"/>
      <c r="O10" s="144"/>
      <c r="P10" s="145"/>
      <c r="Q10" s="144"/>
      <c r="R10" s="144"/>
      <c r="S10" s="146"/>
    </row>
    <row r="11" spans="2:19" x14ac:dyDescent="0.3">
      <c r="B11" s="147" t="s">
        <v>187</v>
      </c>
      <c r="C11" s="144"/>
      <c r="D11" s="144"/>
      <c r="E11" s="144"/>
      <c r="F11" s="149"/>
      <c r="G11" s="149"/>
      <c r="H11" s="144"/>
      <c r="I11" s="144"/>
      <c r="J11" s="144"/>
      <c r="K11" s="144"/>
      <c r="L11" s="144"/>
      <c r="M11" s="145"/>
      <c r="N11" s="144"/>
      <c r="O11" s="144"/>
      <c r="P11" s="144"/>
      <c r="Q11" s="144"/>
      <c r="R11" s="144"/>
      <c r="S11" s="146"/>
    </row>
    <row r="12" spans="2:19" x14ac:dyDescent="0.3">
      <c r="B12" s="147"/>
      <c r="C12" s="144"/>
      <c r="D12" s="144"/>
      <c r="E12" s="144"/>
      <c r="F12" s="144"/>
      <c r="G12" s="144"/>
      <c r="H12" s="144" t="s">
        <v>112</v>
      </c>
      <c r="I12" s="144"/>
      <c r="J12" s="144" t="s">
        <v>113</v>
      </c>
      <c r="K12" s="144" t="s">
        <v>114</v>
      </c>
      <c r="L12" s="144"/>
      <c r="M12" s="144" t="s">
        <v>115</v>
      </c>
      <c r="N12" s="144"/>
      <c r="O12" s="145" t="s">
        <v>116</v>
      </c>
      <c r="P12" s="144"/>
      <c r="Q12" s="144"/>
      <c r="R12" s="144"/>
      <c r="S12" s="146"/>
    </row>
    <row r="13" spans="2:19" x14ac:dyDescent="0.3">
      <c r="B13" s="147" t="s">
        <v>79</v>
      </c>
      <c r="C13" s="144"/>
      <c r="D13" s="144"/>
      <c r="E13" s="144"/>
      <c r="F13" s="144"/>
      <c r="G13" s="144"/>
      <c r="H13" s="150"/>
      <c r="I13" s="150"/>
      <c r="J13" s="150"/>
      <c r="K13" s="150"/>
      <c r="L13" s="150"/>
      <c r="M13" s="150"/>
      <c r="N13" s="150"/>
      <c r="O13" s="145"/>
      <c r="P13" s="144"/>
      <c r="Q13" s="144"/>
      <c r="R13" s="144"/>
      <c r="S13" s="146"/>
    </row>
    <row r="14" spans="2:19" x14ac:dyDescent="0.3">
      <c r="B14" s="147"/>
      <c r="C14" s="144"/>
      <c r="D14" s="144"/>
      <c r="E14" s="144"/>
      <c r="F14" s="144"/>
      <c r="G14" s="144"/>
      <c r="H14" s="144"/>
      <c r="I14" s="144"/>
      <c r="J14" s="144"/>
      <c r="K14" s="144"/>
      <c r="L14" s="144"/>
      <c r="M14" s="144"/>
      <c r="N14" s="144"/>
      <c r="O14" s="145"/>
      <c r="P14" s="144"/>
      <c r="Q14" s="145" t="s">
        <v>117</v>
      </c>
      <c r="R14" s="144"/>
      <c r="S14" s="146"/>
    </row>
    <row r="15" spans="2:19" x14ac:dyDescent="0.3">
      <c r="B15" s="147" t="s">
        <v>81</v>
      </c>
      <c r="C15" s="144"/>
      <c r="D15" s="144"/>
      <c r="E15" s="144"/>
      <c r="F15" s="144"/>
      <c r="G15" s="144"/>
      <c r="H15" s="151"/>
      <c r="I15" s="151"/>
      <c r="J15" s="151"/>
      <c r="K15" s="151"/>
      <c r="L15" s="152"/>
      <c r="M15" s="152"/>
      <c r="N15" s="152"/>
      <c r="O15" s="152"/>
      <c r="P15" s="152"/>
      <c r="Q15" s="144"/>
      <c r="R15" s="144"/>
      <c r="S15" s="146"/>
    </row>
    <row r="16" spans="2:19" x14ac:dyDescent="0.3">
      <c r="B16" s="147"/>
      <c r="C16" s="144"/>
      <c r="D16" s="144"/>
      <c r="E16" s="144"/>
      <c r="F16" s="144"/>
      <c r="G16" s="144"/>
      <c r="H16" s="144"/>
      <c r="I16" s="144"/>
      <c r="J16" s="144"/>
      <c r="K16" s="144"/>
      <c r="L16" s="144"/>
      <c r="M16" s="144"/>
      <c r="N16" s="145" t="s">
        <v>118</v>
      </c>
      <c r="O16" s="145"/>
      <c r="P16" s="144"/>
      <c r="Q16" s="144"/>
      <c r="R16" s="144"/>
      <c r="S16" s="146"/>
    </row>
    <row r="17" spans="2:19" x14ac:dyDescent="0.3">
      <c r="B17" s="147" t="s">
        <v>101</v>
      </c>
      <c r="C17" s="144"/>
      <c r="D17" s="144"/>
      <c r="E17" s="144"/>
      <c r="F17" s="144"/>
      <c r="G17" s="144"/>
      <c r="H17" s="153"/>
      <c r="I17" s="153"/>
      <c r="J17" s="153"/>
      <c r="K17" s="153"/>
      <c r="L17" s="154"/>
      <c r="M17" s="154"/>
      <c r="N17" s="153"/>
      <c r="O17" s="145"/>
      <c r="P17" s="144"/>
      <c r="Q17" s="144"/>
      <c r="R17" s="144"/>
      <c r="S17" s="146"/>
    </row>
    <row r="18" spans="2:19" x14ac:dyDescent="0.3">
      <c r="B18" s="147"/>
      <c r="C18" s="144"/>
      <c r="D18" s="144"/>
      <c r="E18" s="144"/>
      <c r="F18" s="144"/>
      <c r="G18" s="144"/>
      <c r="H18" s="144"/>
      <c r="I18" s="144"/>
      <c r="J18" s="144"/>
      <c r="K18" s="144"/>
      <c r="L18" s="144"/>
      <c r="M18" s="144"/>
      <c r="N18" s="144"/>
      <c r="O18" s="145"/>
      <c r="P18" s="145" t="s">
        <v>119</v>
      </c>
      <c r="Q18" s="144"/>
      <c r="R18" s="144"/>
      <c r="S18" s="146"/>
    </row>
    <row r="19" spans="2:19" x14ac:dyDescent="0.3">
      <c r="B19" s="147" t="s">
        <v>91</v>
      </c>
      <c r="C19" s="144"/>
      <c r="D19" s="144"/>
      <c r="E19" s="144"/>
      <c r="F19" s="144"/>
      <c r="G19" s="144"/>
      <c r="H19" s="155"/>
      <c r="I19" s="155"/>
      <c r="J19" s="155"/>
      <c r="K19" s="155"/>
      <c r="L19" s="156"/>
      <c r="M19" s="156"/>
      <c r="N19" s="156"/>
      <c r="O19" s="156"/>
      <c r="P19" s="144"/>
      <c r="Q19" s="144"/>
      <c r="R19" s="144"/>
      <c r="S19" s="146"/>
    </row>
    <row r="20" spans="2:19" x14ac:dyDescent="0.3">
      <c r="B20" s="147"/>
      <c r="C20" s="144"/>
      <c r="D20" s="144"/>
      <c r="E20" s="144"/>
      <c r="F20" s="144"/>
      <c r="G20" s="144"/>
      <c r="H20" s="144"/>
      <c r="I20" s="144"/>
      <c r="J20" s="144"/>
      <c r="K20" s="144"/>
      <c r="L20" s="144"/>
      <c r="M20" s="144"/>
      <c r="N20" s="144"/>
      <c r="O20" s="144"/>
      <c r="P20" s="145" t="s">
        <v>120</v>
      </c>
      <c r="Q20" s="144"/>
      <c r="R20" s="144"/>
      <c r="S20" s="146"/>
    </row>
    <row r="21" spans="2:19" x14ac:dyDescent="0.3">
      <c r="B21" s="147" t="s">
        <v>121</v>
      </c>
      <c r="C21" s="144"/>
      <c r="D21" s="144"/>
      <c r="E21" s="144"/>
      <c r="F21" s="144"/>
      <c r="G21" s="144"/>
      <c r="H21" s="144"/>
      <c r="I21" s="144"/>
      <c r="J21" s="157"/>
      <c r="K21" s="157"/>
      <c r="L21" s="158"/>
      <c r="M21" s="158"/>
      <c r="N21" s="158"/>
      <c r="O21" s="158"/>
      <c r="P21" s="144"/>
      <c r="Q21" s="144"/>
      <c r="R21" s="144"/>
      <c r="S21" s="146"/>
    </row>
    <row r="22" spans="2:19" x14ac:dyDescent="0.3">
      <c r="B22" s="147"/>
      <c r="C22" s="144"/>
      <c r="D22" s="144"/>
      <c r="E22" s="144"/>
      <c r="F22" s="144"/>
      <c r="G22" s="144"/>
      <c r="H22" s="144"/>
      <c r="I22" s="144"/>
      <c r="J22" s="207"/>
      <c r="K22" s="207"/>
      <c r="L22" s="207"/>
      <c r="M22" s="207"/>
      <c r="N22" s="207"/>
      <c r="O22" s="207"/>
      <c r="P22" s="144"/>
      <c r="Q22" s="145" t="s">
        <v>122</v>
      </c>
      <c r="R22" s="144"/>
      <c r="S22" s="146"/>
    </row>
    <row r="23" spans="2:19" x14ac:dyDescent="0.3">
      <c r="B23" s="147"/>
      <c r="C23" s="144"/>
      <c r="D23" s="144"/>
      <c r="E23" s="144"/>
      <c r="F23" s="144"/>
      <c r="G23" s="144"/>
      <c r="H23" s="144"/>
      <c r="I23" s="144"/>
      <c r="J23" s="144"/>
      <c r="K23" s="144"/>
      <c r="L23" s="144"/>
      <c r="M23" s="159"/>
      <c r="N23" s="159"/>
      <c r="O23" s="160"/>
      <c r="P23" s="144"/>
      <c r="Q23" s="144"/>
      <c r="R23" s="144"/>
      <c r="S23" s="146"/>
    </row>
    <row r="24" spans="2:19" x14ac:dyDescent="0.3">
      <c r="B24" s="147"/>
      <c r="C24" s="144"/>
      <c r="D24" s="144"/>
      <c r="E24" s="144"/>
      <c r="F24" s="144"/>
      <c r="G24" s="144"/>
      <c r="H24" s="144"/>
      <c r="I24" s="144"/>
      <c r="J24" s="144"/>
      <c r="K24" s="144"/>
      <c r="L24" s="144"/>
      <c r="M24" s="144"/>
      <c r="N24" s="144"/>
      <c r="O24" s="145"/>
      <c r="P24" s="144"/>
      <c r="Q24" s="144"/>
      <c r="R24" s="144"/>
      <c r="S24" s="146"/>
    </row>
    <row r="25" spans="2:19" x14ac:dyDescent="0.3">
      <c r="B25" s="143"/>
      <c r="C25" s="144"/>
      <c r="D25" s="144"/>
      <c r="E25" s="144"/>
      <c r="F25" s="144"/>
      <c r="G25" s="144"/>
      <c r="H25" s="144"/>
      <c r="I25" s="144"/>
      <c r="J25" s="144"/>
      <c r="K25" s="144"/>
      <c r="L25" s="144"/>
      <c r="M25" s="144"/>
      <c r="N25" s="144"/>
      <c r="O25" s="144"/>
      <c r="P25" s="144"/>
      <c r="Q25" s="144"/>
      <c r="R25" s="145"/>
      <c r="S25" s="146"/>
    </row>
    <row r="26" spans="2:19" x14ac:dyDescent="0.3">
      <c r="B26" s="143"/>
      <c r="C26" s="144"/>
      <c r="D26" s="144"/>
      <c r="E26" s="144"/>
      <c r="F26" s="144"/>
      <c r="G26" s="144"/>
      <c r="H26" s="144"/>
      <c r="I26" s="144"/>
      <c r="J26" s="144"/>
      <c r="K26" s="144"/>
      <c r="L26" s="144"/>
      <c r="M26" s="144"/>
      <c r="N26" s="144"/>
      <c r="O26" s="144"/>
      <c r="P26" s="144"/>
      <c r="Q26" s="144"/>
      <c r="R26" s="145"/>
      <c r="S26" s="146"/>
    </row>
    <row r="27" spans="2:19" x14ac:dyDescent="0.3">
      <c r="B27" s="143"/>
      <c r="C27" s="144"/>
      <c r="D27" s="144"/>
      <c r="E27" s="144"/>
      <c r="F27" s="161"/>
      <c r="G27" s="144"/>
      <c r="H27" s="144"/>
      <c r="I27" s="144"/>
      <c r="J27" s="144"/>
      <c r="K27" s="144"/>
      <c r="L27" s="144"/>
      <c r="M27" s="144"/>
      <c r="N27" s="144"/>
      <c r="O27" s="144"/>
      <c r="P27" s="144"/>
      <c r="Q27" s="144"/>
      <c r="R27" s="145"/>
      <c r="S27" s="146"/>
    </row>
    <row r="28" spans="2:19" x14ac:dyDescent="0.3">
      <c r="B28" s="143"/>
      <c r="C28" s="144"/>
      <c r="D28" s="144"/>
      <c r="E28" s="144"/>
      <c r="F28" s="144"/>
      <c r="G28" s="144"/>
      <c r="H28" s="144"/>
      <c r="I28" s="144"/>
      <c r="J28" s="144"/>
      <c r="K28" s="144"/>
      <c r="L28" s="144"/>
      <c r="M28" s="144"/>
      <c r="N28" s="144"/>
      <c r="O28" s="144"/>
      <c r="P28" s="144"/>
      <c r="Q28" s="144"/>
      <c r="R28" s="145"/>
      <c r="S28" s="146"/>
    </row>
    <row r="29" spans="2:19" x14ac:dyDescent="0.3">
      <c r="B29" s="143"/>
      <c r="C29" s="144"/>
      <c r="D29" s="144"/>
      <c r="E29" s="144"/>
      <c r="F29" s="144"/>
      <c r="G29" s="144"/>
      <c r="H29" s="144"/>
      <c r="I29" s="144"/>
      <c r="J29" s="144"/>
      <c r="K29" s="144"/>
      <c r="L29" s="144"/>
      <c r="M29" s="144"/>
      <c r="N29" s="144"/>
      <c r="O29" s="144"/>
      <c r="P29" s="144"/>
      <c r="Q29" s="144"/>
      <c r="R29" s="145"/>
      <c r="S29" s="146"/>
    </row>
    <row r="30" spans="2:19" x14ac:dyDescent="0.3">
      <c r="B30" s="143"/>
      <c r="C30" s="144"/>
      <c r="D30" s="144"/>
      <c r="E30" s="144"/>
      <c r="F30" s="144"/>
      <c r="G30" s="144"/>
      <c r="H30" s="144"/>
      <c r="I30" s="144"/>
      <c r="J30" s="144"/>
      <c r="K30" s="144"/>
      <c r="L30" s="144"/>
      <c r="M30" s="144"/>
      <c r="N30" s="144"/>
      <c r="O30" s="144"/>
      <c r="P30" s="144"/>
      <c r="Q30" s="144"/>
      <c r="R30" s="145"/>
      <c r="S30" s="146"/>
    </row>
    <row r="31" spans="2:19" x14ac:dyDescent="0.3">
      <c r="B31" s="143"/>
      <c r="C31" s="144"/>
      <c r="D31" s="144"/>
      <c r="E31" s="144"/>
      <c r="F31" s="144"/>
      <c r="G31" s="144"/>
      <c r="H31" s="144"/>
      <c r="I31" s="144"/>
      <c r="J31" s="144"/>
      <c r="K31" s="144"/>
      <c r="L31" s="144"/>
      <c r="M31" s="144"/>
      <c r="N31" s="144"/>
      <c r="O31" s="144"/>
      <c r="P31" s="144"/>
      <c r="Q31" s="144"/>
      <c r="R31" s="145"/>
      <c r="S31" s="146"/>
    </row>
    <row r="32" spans="2:19" ht="20.399999999999999" thickBot="1" x14ac:dyDescent="0.35">
      <c r="B32" s="162"/>
      <c r="C32" s="163"/>
      <c r="D32" s="163"/>
      <c r="E32" s="163"/>
      <c r="F32" s="163"/>
      <c r="G32" s="163"/>
      <c r="H32" s="163"/>
      <c r="I32" s="163"/>
      <c r="J32" s="163"/>
      <c r="K32" s="163"/>
      <c r="L32" s="163"/>
      <c r="M32" s="163"/>
      <c r="N32" s="163"/>
      <c r="O32" s="163"/>
      <c r="P32" s="164"/>
      <c r="Q32" s="163"/>
      <c r="R32" s="163"/>
      <c r="S32" s="165"/>
    </row>
    <row r="36" spans="2:21" ht="20.399999999999999" thickBot="1" x14ac:dyDescent="0.35"/>
    <row r="37" spans="2:21" ht="14.55" customHeight="1" x14ac:dyDescent="0.3">
      <c r="B37" s="166"/>
      <c r="C37" s="208" t="s">
        <v>215</v>
      </c>
      <c r="D37" s="208"/>
      <c r="E37" s="208"/>
      <c r="F37" s="208"/>
      <c r="G37" s="208"/>
      <c r="H37" s="208"/>
      <c r="I37" s="208"/>
      <c r="J37" s="208"/>
      <c r="K37" s="208"/>
      <c r="L37" s="208"/>
      <c r="M37" s="208"/>
      <c r="N37" s="208"/>
      <c r="O37" s="208"/>
      <c r="P37" s="208"/>
      <c r="Q37" s="208"/>
      <c r="R37" s="208"/>
      <c r="S37" s="208"/>
      <c r="T37" s="208"/>
      <c r="U37" s="209"/>
    </row>
    <row r="38" spans="2:21" x14ac:dyDescent="0.3">
      <c r="B38" s="143"/>
      <c r="C38" s="144"/>
      <c r="D38" s="144"/>
      <c r="E38" s="144"/>
      <c r="F38" s="144"/>
      <c r="G38" s="144"/>
      <c r="H38" s="144"/>
      <c r="I38" s="144"/>
      <c r="J38" s="144"/>
      <c r="K38" s="144"/>
      <c r="L38" s="144"/>
      <c r="M38" s="144"/>
      <c r="N38" s="144"/>
      <c r="O38" s="144"/>
      <c r="P38" s="145"/>
      <c r="Q38" s="144"/>
      <c r="R38" s="144"/>
      <c r="S38" s="144"/>
      <c r="T38" s="144"/>
      <c r="U38" s="146"/>
    </row>
    <row r="39" spans="2:21" x14ac:dyDescent="0.3">
      <c r="B39" s="147" t="s">
        <v>108</v>
      </c>
      <c r="C39" s="144"/>
      <c r="D39" s="144"/>
      <c r="E39" s="144"/>
      <c r="F39" s="144"/>
      <c r="G39" s="144"/>
      <c r="H39" s="144"/>
      <c r="I39" s="144"/>
      <c r="J39" s="144"/>
      <c r="K39" s="144"/>
      <c r="L39" s="144"/>
      <c r="M39" s="144"/>
      <c r="N39" s="144"/>
      <c r="O39" s="159"/>
      <c r="P39" s="145"/>
      <c r="Q39" s="144"/>
      <c r="R39" s="144"/>
      <c r="S39" s="144"/>
      <c r="T39" s="144"/>
      <c r="U39" s="146"/>
    </row>
    <row r="40" spans="2:21" x14ac:dyDescent="0.3">
      <c r="B40" s="147"/>
      <c r="C40" s="144"/>
      <c r="D40" s="144"/>
      <c r="E40" s="144"/>
      <c r="F40" s="144" t="s">
        <v>51</v>
      </c>
      <c r="G40" s="144"/>
      <c r="H40" s="144"/>
      <c r="I40" s="144"/>
      <c r="J40" s="144"/>
      <c r="K40" s="144"/>
      <c r="L40" s="144"/>
      <c r="M40" s="144"/>
      <c r="N40" s="144"/>
      <c r="O40" s="144"/>
      <c r="P40" s="145"/>
      <c r="Q40" s="144"/>
      <c r="R40" s="144"/>
      <c r="S40" s="144"/>
      <c r="T40" s="144"/>
      <c r="U40" s="146"/>
    </row>
    <row r="41" spans="2:21" x14ac:dyDescent="0.3">
      <c r="B41" s="147" t="s">
        <v>109</v>
      </c>
      <c r="C41" s="148"/>
      <c r="D41" s="148"/>
      <c r="E41" s="148"/>
      <c r="F41" s="144"/>
      <c r="G41" s="144"/>
      <c r="H41" s="144"/>
      <c r="I41" s="144"/>
      <c r="J41" s="144"/>
      <c r="K41" s="144"/>
      <c r="L41" s="144"/>
      <c r="M41" s="144"/>
      <c r="N41" s="144"/>
      <c r="O41" s="144"/>
      <c r="P41" s="145"/>
      <c r="Q41" s="144"/>
      <c r="R41" s="144"/>
      <c r="S41" s="144"/>
      <c r="T41" s="144"/>
      <c r="U41" s="146"/>
    </row>
    <row r="42" spans="2:21" x14ac:dyDescent="0.3">
      <c r="B42" s="147"/>
      <c r="C42" s="144"/>
      <c r="D42" s="144"/>
      <c r="E42" s="144"/>
      <c r="F42" s="144"/>
      <c r="G42" s="144"/>
      <c r="H42" s="144" t="s">
        <v>188</v>
      </c>
      <c r="I42" s="144"/>
      <c r="J42" s="144"/>
      <c r="K42" s="144"/>
      <c r="L42" s="144"/>
      <c r="M42" s="144"/>
      <c r="N42" s="144"/>
      <c r="O42" s="144"/>
      <c r="P42" s="145"/>
      <c r="Q42" s="144"/>
      <c r="R42" s="144"/>
      <c r="S42" s="144"/>
      <c r="T42" s="144"/>
      <c r="U42" s="146"/>
    </row>
    <row r="43" spans="2:21" x14ac:dyDescent="0.3">
      <c r="B43" s="147" t="s">
        <v>187</v>
      </c>
      <c r="C43" s="144"/>
      <c r="D43" s="144"/>
      <c r="E43" s="144"/>
      <c r="F43" s="149"/>
      <c r="G43" s="149"/>
      <c r="H43" s="144"/>
      <c r="I43" s="144"/>
      <c r="J43" s="144"/>
      <c r="K43" s="144"/>
      <c r="L43" s="144"/>
      <c r="M43" s="144"/>
      <c r="N43" s="144"/>
      <c r="O43" s="144"/>
      <c r="P43" s="145"/>
      <c r="Q43" s="144"/>
      <c r="R43" s="144"/>
      <c r="S43" s="144"/>
      <c r="T43" s="144"/>
      <c r="U43" s="146"/>
    </row>
    <row r="44" spans="2:21" x14ac:dyDescent="0.3">
      <c r="B44" s="147"/>
      <c r="C44" s="144"/>
      <c r="D44" s="144"/>
      <c r="E44" s="144"/>
      <c r="F44" s="144"/>
      <c r="G44" s="144"/>
      <c r="H44" s="144"/>
      <c r="I44" s="144"/>
      <c r="J44" s="144"/>
      <c r="K44" s="144"/>
      <c r="L44" s="144"/>
      <c r="M44" s="144" t="s">
        <v>110</v>
      </c>
      <c r="N44" s="144"/>
      <c r="O44" s="144"/>
      <c r="P44" s="145"/>
      <c r="Q44" s="144"/>
      <c r="R44" s="144"/>
      <c r="S44" s="144"/>
      <c r="T44" s="144"/>
      <c r="U44" s="146"/>
    </row>
    <row r="45" spans="2:21" x14ac:dyDescent="0.3">
      <c r="B45" s="147" t="s">
        <v>111</v>
      </c>
      <c r="C45" s="144"/>
      <c r="D45" s="144"/>
      <c r="E45" s="144"/>
      <c r="F45" s="144"/>
      <c r="G45" s="144"/>
      <c r="H45" s="167"/>
      <c r="I45" s="167"/>
      <c r="J45" s="167"/>
      <c r="K45" s="167"/>
      <c r="L45" s="167"/>
      <c r="M45" s="144"/>
      <c r="N45" s="144"/>
      <c r="O45" s="144"/>
      <c r="P45" s="144"/>
      <c r="Q45" s="144"/>
      <c r="R45" s="145"/>
      <c r="S45" s="144"/>
      <c r="T45" s="144"/>
      <c r="U45" s="146"/>
    </row>
    <row r="46" spans="2:21" x14ac:dyDescent="0.3">
      <c r="B46" s="147"/>
      <c r="C46" s="144"/>
      <c r="D46" s="144"/>
      <c r="E46" s="144"/>
      <c r="F46" s="144"/>
      <c r="G46" s="144"/>
      <c r="H46" s="144"/>
      <c r="I46" s="144"/>
      <c r="J46" s="144"/>
      <c r="K46" s="144" t="s">
        <v>112</v>
      </c>
      <c r="L46" s="144"/>
      <c r="M46" s="144" t="s">
        <v>113</v>
      </c>
      <c r="N46" s="144" t="s">
        <v>114</v>
      </c>
      <c r="O46" s="144"/>
      <c r="P46" s="144" t="s">
        <v>115</v>
      </c>
      <c r="Q46" s="144"/>
      <c r="R46" s="145" t="s">
        <v>116</v>
      </c>
      <c r="S46" s="144"/>
      <c r="T46" s="144"/>
      <c r="U46" s="146"/>
    </row>
    <row r="47" spans="2:21" x14ac:dyDescent="0.3">
      <c r="B47" s="147" t="s">
        <v>79</v>
      </c>
      <c r="C47" s="144"/>
      <c r="D47" s="144"/>
      <c r="E47" s="144"/>
      <c r="F47" s="144"/>
      <c r="G47" s="144"/>
      <c r="H47" s="144"/>
      <c r="I47" s="144"/>
      <c r="J47" s="144"/>
      <c r="K47" s="150"/>
      <c r="L47" s="150"/>
      <c r="M47" s="150"/>
      <c r="N47" s="150"/>
      <c r="O47" s="150"/>
      <c r="P47" s="150"/>
      <c r="Q47" s="150"/>
      <c r="R47" s="145"/>
      <c r="S47" s="144"/>
      <c r="T47" s="144"/>
      <c r="U47" s="146"/>
    </row>
    <row r="48" spans="2:21" x14ac:dyDescent="0.3">
      <c r="B48" s="147"/>
      <c r="C48" s="144"/>
      <c r="D48" s="144"/>
      <c r="E48" s="144"/>
      <c r="F48" s="144"/>
      <c r="G48" s="144"/>
      <c r="H48" s="144"/>
      <c r="I48" s="144"/>
      <c r="J48" s="144"/>
      <c r="K48" s="144"/>
      <c r="L48" s="144"/>
      <c r="M48" s="144"/>
      <c r="N48" s="144"/>
      <c r="O48" s="144"/>
      <c r="P48" s="144"/>
      <c r="Q48" s="144"/>
      <c r="R48" s="145"/>
      <c r="S48" s="144"/>
      <c r="T48" s="145" t="s">
        <v>117</v>
      </c>
      <c r="U48" s="146"/>
    </row>
    <row r="49" spans="2:21" x14ac:dyDescent="0.3">
      <c r="B49" s="147" t="s">
        <v>81</v>
      </c>
      <c r="C49" s="144"/>
      <c r="D49" s="144"/>
      <c r="E49" s="144"/>
      <c r="F49" s="144"/>
      <c r="G49" s="144"/>
      <c r="H49" s="151"/>
      <c r="I49" s="151"/>
      <c r="J49" s="151"/>
      <c r="K49" s="151"/>
      <c r="L49" s="151"/>
      <c r="M49" s="152"/>
      <c r="N49" s="152"/>
      <c r="O49" s="152"/>
      <c r="P49" s="152"/>
      <c r="Q49" s="152"/>
      <c r="R49" s="152"/>
      <c r="S49" s="152"/>
      <c r="T49" s="144"/>
      <c r="U49" s="146"/>
    </row>
    <row r="50" spans="2:21" x14ac:dyDescent="0.3">
      <c r="B50" s="147"/>
      <c r="C50" s="144"/>
      <c r="D50" s="144"/>
      <c r="E50" s="144"/>
      <c r="F50" s="144"/>
      <c r="G50" s="144"/>
      <c r="H50" s="144"/>
      <c r="I50" s="144"/>
      <c r="J50" s="144"/>
      <c r="K50" s="144"/>
      <c r="L50" s="144"/>
      <c r="M50" s="144"/>
      <c r="N50" s="144"/>
      <c r="O50" s="144"/>
      <c r="P50" s="144"/>
      <c r="Q50" s="145" t="s">
        <v>118</v>
      </c>
      <c r="R50" s="145"/>
      <c r="S50" s="144"/>
      <c r="T50" s="144"/>
      <c r="U50" s="146"/>
    </row>
    <row r="51" spans="2:21" x14ac:dyDescent="0.3">
      <c r="B51" s="147" t="s">
        <v>101</v>
      </c>
      <c r="C51" s="144"/>
      <c r="D51" s="144"/>
      <c r="E51" s="144"/>
      <c r="F51" s="144"/>
      <c r="G51" s="144"/>
      <c r="H51" s="153"/>
      <c r="I51" s="153"/>
      <c r="J51" s="153"/>
      <c r="K51" s="153"/>
      <c r="L51" s="153"/>
      <c r="M51" s="154"/>
      <c r="N51" s="154"/>
      <c r="O51" s="154"/>
      <c r="P51" s="154"/>
      <c r="Q51" s="153"/>
      <c r="R51" s="145"/>
      <c r="S51" s="144"/>
      <c r="T51" s="144"/>
      <c r="U51" s="146"/>
    </row>
    <row r="52" spans="2:21" x14ac:dyDescent="0.3">
      <c r="B52" s="147"/>
      <c r="C52" s="144"/>
      <c r="D52" s="144"/>
      <c r="E52" s="144"/>
      <c r="F52" s="144"/>
      <c r="G52" s="144"/>
      <c r="H52" s="144"/>
      <c r="I52" s="144"/>
      <c r="J52" s="144"/>
      <c r="K52" s="144"/>
      <c r="L52" s="144"/>
      <c r="M52" s="144"/>
      <c r="N52" s="144"/>
      <c r="O52" s="144"/>
      <c r="P52" s="144"/>
      <c r="Q52" s="144"/>
      <c r="R52" s="145"/>
      <c r="S52" s="145" t="s">
        <v>119</v>
      </c>
      <c r="T52" s="144"/>
      <c r="U52" s="146"/>
    </row>
    <row r="53" spans="2:21" x14ac:dyDescent="0.3">
      <c r="B53" s="147" t="s">
        <v>91</v>
      </c>
      <c r="C53" s="144"/>
      <c r="D53" s="144"/>
      <c r="E53" s="144"/>
      <c r="F53" s="144"/>
      <c r="G53" s="144"/>
      <c r="H53" s="155"/>
      <c r="I53" s="155"/>
      <c r="J53" s="155"/>
      <c r="K53" s="155"/>
      <c r="L53" s="155"/>
      <c r="M53" s="156"/>
      <c r="N53" s="156"/>
      <c r="O53" s="156"/>
      <c r="P53" s="156"/>
      <c r="Q53" s="156"/>
      <c r="R53" s="156"/>
      <c r="S53" s="144"/>
      <c r="T53" s="144"/>
      <c r="U53" s="146"/>
    </row>
    <row r="54" spans="2:21" x14ac:dyDescent="0.3">
      <c r="B54" s="147"/>
      <c r="C54" s="144"/>
      <c r="D54" s="144"/>
      <c r="E54" s="144"/>
      <c r="F54" s="144"/>
      <c r="G54" s="144"/>
      <c r="H54" s="144"/>
      <c r="I54" s="144"/>
      <c r="J54" s="144"/>
      <c r="K54" s="144"/>
      <c r="L54" s="144"/>
      <c r="M54" s="145" t="s">
        <v>120</v>
      </c>
      <c r="N54" s="144"/>
      <c r="O54" s="144"/>
      <c r="P54" s="144"/>
      <c r="Q54" s="144"/>
      <c r="R54" s="144"/>
      <c r="S54" s="144"/>
      <c r="T54" s="144"/>
      <c r="U54" s="146"/>
    </row>
    <row r="55" spans="2:21" x14ac:dyDescent="0.3">
      <c r="B55" s="147" t="s">
        <v>121</v>
      </c>
      <c r="C55" s="144"/>
      <c r="D55" s="144"/>
      <c r="E55" s="144"/>
      <c r="F55" s="144"/>
      <c r="G55" s="144"/>
      <c r="H55" s="158"/>
      <c r="I55" s="158"/>
      <c r="J55" s="158"/>
      <c r="K55" s="158"/>
      <c r="L55" s="158"/>
      <c r="M55" s="144"/>
      <c r="N55" s="144"/>
      <c r="O55" s="158"/>
      <c r="P55" s="158"/>
      <c r="Q55" s="144"/>
      <c r="R55" s="145"/>
      <c r="S55" s="144"/>
      <c r="T55" s="144"/>
      <c r="U55" s="146"/>
    </row>
    <row r="56" spans="2:21" x14ac:dyDescent="0.3">
      <c r="B56" s="147"/>
      <c r="C56" s="144"/>
      <c r="D56" s="144"/>
      <c r="E56" s="144"/>
      <c r="F56" s="144"/>
      <c r="G56" s="144"/>
      <c r="H56" s="144"/>
      <c r="I56" s="144"/>
      <c r="J56" s="144"/>
      <c r="K56" s="144"/>
      <c r="L56" s="144"/>
      <c r="M56" s="144"/>
      <c r="N56" s="144"/>
      <c r="O56" s="207"/>
      <c r="P56" s="207"/>
      <c r="Q56" s="144"/>
      <c r="R56" s="144"/>
      <c r="S56" s="144"/>
      <c r="T56" s="145" t="s">
        <v>122</v>
      </c>
      <c r="U56" s="146"/>
    </row>
    <row r="57" spans="2:21" x14ac:dyDescent="0.3">
      <c r="B57" s="147"/>
      <c r="C57" s="144"/>
      <c r="D57" s="144"/>
      <c r="E57" s="144"/>
      <c r="F57" s="144"/>
      <c r="G57" s="144"/>
      <c r="H57" s="144"/>
      <c r="I57" s="144"/>
      <c r="J57" s="144"/>
      <c r="K57" s="144"/>
      <c r="L57" s="144"/>
      <c r="M57" s="144"/>
      <c r="N57" s="144"/>
      <c r="O57" s="144"/>
      <c r="P57" s="144"/>
      <c r="Q57" s="144"/>
      <c r="R57" s="145"/>
      <c r="S57" s="144"/>
      <c r="T57" s="144"/>
      <c r="U57" s="146"/>
    </row>
    <row r="58" spans="2:21" x14ac:dyDescent="0.3">
      <c r="B58" s="147"/>
      <c r="C58" s="144"/>
      <c r="D58" s="144"/>
      <c r="E58" s="144"/>
      <c r="F58" s="144"/>
      <c r="G58" s="144"/>
      <c r="H58" s="144"/>
      <c r="I58" s="144"/>
      <c r="J58" s="144"/>
      <c r="K58" s="144"/>
      <c r="L58" s="144"/>
      <c r="M58" s="144"/>
      <c r="N58" s="144"/>
      <c r="O58" s="144"/>
      <c r="P58" s="144"/>
      <c r="Q58" s="144"/>
      <c r="R58" s="145"/>
      <c r="S58" s="144"/>
      <c r="T58" s="144"/>
      <c r="U58" s="146"/>
    </row>
    <row r="59" spans="2:21" x14ac:dyDescent="0.3">
      <c r="B59" s="143"/>
      <c r="C59" s="144"/>
      <c r="D59" s="144"/>
      <c r="E59" s="144"/>
      <c r="F59" s="144"/>
      <c r="G59" s="144"/>
      <c r="H59" s="144"/>
      <c r="I59" s="144"/>
      <c r="J59" s="144"/>
      <c r="K59" s="144"/>
      <c r="L59" s="144"/>
      <c r="M59" s="144"/>
      <c r="N59" s="144"/>
      <c r="O59" s="144"/>
      <c r="P59" s="144"/>
      <c r="Q59" s="144"/>
      <c r="R59" s="145"/>
      <c r="S59" s="144"/>
      <c r="T59" s="144"/>
      <c r="U59" s="146"/>
    </row>
    <row r="60" spans="2:21" x14ac:dyDescent="0.3">
      <c r="B60" s="143"/>
      <c r="C60" s="144"/>
      <c r="D60" s="144"/>
      <c r="E60" s="144"/>
      <c r="F60" s="144"/>
      <c r="G60" s="144"/>
      <c r="H60" s="144"/>
      <c r="I60" s="144"/>
      <c r="J60" s="144"/>
      <c r="K60" s="144"/>
      <c r="L60" s="144"/>
      <c r="M60" s="144"/>
      <c r="N60" s="144"/>
      <c r="O60" s="144"/>
      <c r="P60" s="144"/>
      <c r="Q60" s="144"/>
      <c r="R60" s="145"/>
      <c r="S60" s="144"/>
      <c r="T60" s="144"/>
      <c r="U60" s="146"/>
    </row>
    <row r="61" spans="2:21" x14ac:dyDescent="0.3">
      <c r="B61" s="143"/>
      <c r="C61" s="144"/>
      <c r="D61" s="144"/>
      <c r="E61" s="144"/>
      <c r="F61" s="144"/>
      <c r="G61" s="144"/>
      <c r="H61" s="144"/>
      <c r="I61" s="144"/>
      <c r="J61" s="144"/>
      <c r="K61" s="144"/>
      <c r="L61" s="144"/>
      <c r="M61" s="144"/>
      <c r="N61" s="144"/>
      <c r="O61" s="144"/>
      <c r="P61" s="144"/>
      <c r="Q61" s="144"/>
      <c r="R61" s="145"/>
      <c r="S61" s="144"/>
      <c r="T61" s="144"/>
      <c r="U61" s="146"/>
    </row>
    <row r="62" spans="2:21" x14ac:dyDescent="0.3">
      <c r="B62" s="143"/>
      <c r="C62" s="144"/>
      <c r="D62" s="144"/>
      <c r="E62" s="144"/>
      <c r="F62" s="144"/>
      <c r="G62" s="144"/>
      <c r="H62" s="144"/>
      <c r="I62" s="144"/>
      <c r="J62" s="144"/>
      <c r="K62" s="144"/>
      <c r="L62" s="144"/>
      <c r="M62" s="144"/>
      <c r="N62" s="144"/>
      <c r="O62" s="144"/>
      <c r="P62" s="144"/>
      <c r="Q62" s="144"/>
      <c r="R62" s="145"/>
      <c r="S62" s="144"/>
      <c r="T62" s="144"/>
      <c r="U62" s="146"/>
    </row>
    <row r="63" spans="2:21" x14ac:dyDescent="0.3">
      <c r="B63" s="143"/>
      <c r="C63" s="144"/>
      <c r="D63" s="144"/>
      <c r="E63" s="144"/>
      <c r="F63" s="144"/>
      <c r="G63" s="144"/>
      <c r="H63" s="144"/>
      <c r="I63" s="144"/>
      <c r="J63" s="144"/>
      <c r="K63" s="144"/>
      <c r="L63" s="144"/>
      <c r="M63" s="144"/>
      <c r="N63" s="144"/>
      <c r="O63" s="144"/>
      <c r="P63" s="144"/>
      <c r="Q63" s="144"/>
      <c r="R63" s="145"/>
      <c r="S63" s="144"/>
      <c r="T63" s="144"/>
      <c r="U63" s="146"/>
    </row>
    <row r="64" spans="2:21" x14ac:dyDescent="0.3">
      <c r="B64" s="143"/>
      <c r="C64" s="144"/>
      <c r="D64" s="144"/>
      <c r="E64" s="144"/>
      <c r="F64" s="144"/>
      <c r="G64" s="144"/>
      <c r="H64" s="144"/>
      <c r="I64" s="144"/>
      <c r="J64" s="144"/>
      <c r="K64" s="144"/>
      <c r="L64" s="144"/>
      <c r="M64" s="144"/>
      <c r="N64" s="144"/>
      <c r="O64" s="144"/>
      <c r="P64" s="144"/>
      <c r="Q64" s="144"/>
      <c r="R64" s="145"/>
      <c r="S64" s="144"/>
      <c r="T64" s="144"/>
      <c r="U64" s="146"/>
    </row>
    <row r="65" spans="2:21" x14ac:dyDescent="0.3">
      <c r="B65" s="143"/>
      <c r="C65" s="144"/>
      <c r="D65" s="144"/>
      <c r="E65" s="144"/>
      <c r="F65" s="144"/>
      <c r="G65" s="144"/>
      <c r="H65" s="144"/>
      <c r="I65" s="144"/>
      <c r="J65" s="144"/>
      <c r="K65" s="144"/>
      <c r="L65" s="144"/>
      <c r="M65" s="144"/>
      <c r="N65" s="144"/>
      <c r="O65" s="144"/>
      <c r="P65" s="144"/>
      <c r="Q65" s="144"/>
      <c r="R65" s="145"/>
      <c r="S65" s="144"/>
      <c r="T65" s="144"/>
      <c r="U65" s="146"/>
    </row>
    <row r="66" spans="2:21" x14ac:dyDescent="0.3">
      <c r="B66" s="143"/>
      <c r="C66" s="144"/>
      <c r="D66" s="144"/>
      <c r="E66" s="144"/>
      <c r="F66" s="144"/>
      <c r="G66" s="144"/>
      <c r="H66" s="144"/>
      <c r="I66" s="144"/>
      <c r="J66" s="144"/>
      <c r="K66" s="144"/>
      <c r="L66" s="144"/>
      <c r="M66" s="144"/>
      <c r="N66" s="144"/>
      <c r="O66" s="144"/>
      <c r="P66" s="145"/>
      <c r="Q66" s="144"/>
      <c r="R66" s="144"/>
      <c r="S66" s="144"/>
      <c r="T66" s="144"/>
      <c r="U66" s="146"/>
    </row>
    <row r="67" spans="2:21" ht="20.399999999999999" thickBot="1" x14ac:dyDescent="0.35">
      <c r="B67" s="162"/>
      <c r="C67" s="163"/>
      <c r="D67" s="163"/>
      <c r="E67" s="163"/>
      <c r="F67" s="163"/>
      <c r="G67" s="163"/>
      <c r="H67" s="163"/>
      <c r="I67" s="163"/>
      <c r="J67" s="163"/>
      <c r="K67" s="163"/>
      <c r="L67" s="163"/>
      <c r="M67" s="163"/>
      <c r="N67" s="163"/>
      <c r="O67" s="163"/>
      <c r="P67" s="164"/>
      <c r="Q67" s="163"/>
      <c r="R67" s="163"/>
      <c r="S67" s="163"/>
      <c r="T67" s="163"/>
      <c r="U67" s="165"/>
    </row>
  </sheetData>
  <sheetProtection algorithmName="SHA-512" hashValue="V656u+oKtJhT5Qn+vJQST4zYrphSvYdIAaQpAUBWP/ATxWcXdOVyeO1y1JcKEXRBhTkiq3WxOtFFvPyTcvNulQ==" saltValue="YfDi1gepbAQuvshtKIQMvA==" spinCount="100000" sheet="1" objects="1" scenarios="1" selectLockedCells="1" selectUnlockedCells="1"/>
  <mergeCells count="8">
    <mergeCell ref="O56:P56"/>
    <mergeCell ref="C37:U37"/>
    <mergeCell ref="B2:S2"/>
    <mergeCell ref="B3:S3"/>
    <mergeCell ref="B4:S4"/>
    <mergeCell ref="C5:S5"/>
    <mergeCell ref="L22:O22"/>
    <mergeCell ref="J22:K2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BB83D-8FD2-44CC-9E65-414D957AA395}">
  <sheetPr codeName="Sheet6"/>
  <dimension ref="A1:S105"/>
  <sheetViews>
    <sheetView showGridLines="0" topLeftCell="A63" zoomScale="70" zoomScaleNormal="70" workbookViewId="0">
      <selection activeCell="C19" sqref="C19"/>
    </sheetView>
  </sheetViews>
  <sheetFormatPr defaultColWidth="9.21875" defaultRowHeight="19.8" x14ac:dyDescent="0.3"/>
  <cols>
    <col min="1" max="1" width="9.21875" style="32"/>
    <col min="2" max="2" width="84.21875" style="168" bestFit="1" customWidth="1"/>
    <col min="3" max="3" width="70" style="32" bestFit="1" customWidth="1"/>
    <col min="4" max="4" width="73.44140625" style="32" bestFit="1" customWidth="1"/>
    <col min="5" max="5" width="15.77734375" style="32" customWidth="1"/>
    <col min="6" max="6" width="14.5546875" style="32" customWidth="1"/>
    <col min="7" max="7" width="16" style="32" customWidth="1"/>
    <col min="8" max="16384" width="9.21875" style="32"/>
  </cols>
  <sheetData>
    <row r="1" spans="2:19" ht="20.399999999999999" thickBot="1" x14ac:dyDescent="0.35"/>
    <row r="2" spans="2:19" ht="78" customHeight="1" thickTop="1" x14ac:dyDescent="0.3">
      <c r="B2" s="169"/>
      <c r="C2" s="170"/>
      <c r="D2" s="171"/>
    </row>
    <row r="3" spans="2:19" x14ac:dyDescent="0.3">
      <c r="B3" s="27" t="s">
        <v>212</v>
      </c>
      <c r="C3" s="28"/>
      <c r="D3" s="29"/>
      <c r="E3" s="23"/>
      <c r="F3" s="23"/>
      <c r="G3" s="23"/>
      <c r="H3" s="23"/>
      <c r="I3" s="23"/>
      <c r="J3" s="23"/>
      <c r="K3" s="23"/>
      <c r="L3" s="23"/>
      <c r="M3" s="23"/>
      <c r="N3" s="23"/>
      <c r="O3" s="23"/>
      <c r="P3" s="23"/>
      <c r="Q3" s="23"/>
      <c r="R3" s="23"/>
      <c r="S3" s="23"/>
    </row>
    <row r="4" spans="2:19" ht="20.399999999999999" thickBot="1" x14ac:dyDescent="0.35">
      <c r="B4" s="25"/>
      <c r="C4" s="26"/>
      <c r="D4" s="30"/>
      <c r="E4" s="24"/>
      <c r="F4" s="24"/>
      <c r="G4" s="24"/>
      <c r="H4" s="24"/>
      <c r="I4" s="24"/>
      <c r="J4" s="24"/>
      <c r="K4" s="24"/>
      <c r="L4" s="24"/>
      <c r="M4" s="24"/>
      <c r="N4" s="24"/>
      <c r="O4" s="24"/>
      <c r="P4" s="24"/>
      <c r="Q4" s="24"/>
      <c r="R4" s="24"/>
      <c r="S4" s="24"/>
    </row>
    <row r="5" spans="2:19" ht="20.399999999999999" thickBot="1" x14ac:dyDescent="0.35">
      <c r="B5" s="172" t="s">
        <v>171</v>
      </c>
      <c r="C5" s="173" t="s">
        <v>200</v>
      </c>
      <c r="E5" s="50"/>
    </row>
    <row r="6" spans="2:19" x14ac:dyDescent="0.3">
      <c r="B6" s="174" t="s">
        <v>180</v>
      </c>
      <c r="C6" s="175">
        <v>0</v>
      </c>
    </row>
    <row r="7" spans="2:19" x14ac:dyDescent="0.3">
      <c r="B7" s="176" t="s">
        <v>181</v>
      </c>
      <c r="C7" s="177">
        <v>0</v>
      </c>
    </row>
    <row r="8" spans="2:19" x14ac:dyDescent="0.3">
      <c r="B8" s="176" t="s">
        <v>182</v>
      </c>
      <c r="C8" s="177">
        <v>6</v>
      </c>
    </row>
    <row r="9" spans="2:19" ht="20.399999999999999" thickBot="1" x14ac:dyDescent="0.35">
      <c r="B9" s="178" t="s">
        <v>190</v>
      </c>
      <c r="C9" s="179">
        <v>12</v>
      </c>
    </row>
    <row r="10" spans="2:19" ht="20.399999999999999" thickBot="1" x14ac:dyDescent="0.35"/>
    <row r="11" spans="2:19" ht="20.399999999999999" thickBot="1" x14ac:dyDescent="0.35">
      <c r="B11" s="172" t="s">
        <v>222</v>
      </c>
      <c r="C11" s="173" t="s">
        <v>200</v>
      </c>
    </row>
    <row r="12" spans="2:19" x14ac:dyDescent="0.3">
      <c r="B12" s="174" t="s">
        <v>24</v>
      </c>
      <c r="C12" s="175">
        <v>0</v>
      </c>
    </row>
    <row r="13" spans="2:19" x14ac:dyDescent="0.3">
      <c r="B13" s="176" t="s">
        <v>25</v>
      </c>
      <c r="C13" s="177">
        <v>8</v>
      </c>
    </row>
    <row r="14" spans="2:19" ht="20.399999999999999" thickBot="1" x14ac:dyDescent="0.35"/>
    <row r="15" spans="2:19" ht="20.399999999999999" thickBot="1" x14ac:dyDescent="0.35">
      <c r="B15" s="172" t="s">
        <v>53</v>
      </c>
      <c r="C15" s="173" t="s">
        <v>200</v>
      </c>
    </row>
    <row r="16" spans="2:19" x14ac:dyDescent="0.3">
      <c r="B16" s="174" t="s">
        <v>167</v>
      </c>
      <c r="C16" s="175">
        <v>7</v>
      </c>
    </row>
    <row r="17" spans="2:5" x14ac:dyDescent="0.3">
      <c r="B17" s="176" t="s">
        <v>168</v>
      </c>
      <c r="C17" s="177">
        <v>4</v>
      </c>
    </row>
    <row r="18" spans="2:5" ht="39.6" x14ac:dyDescent="0.3">
      <c r="B18" s="176" t="s">
        <v>198</v>
      </c>
      <c r="C18" s="177">
        <v>2</v>
      </c>
    </row>
    <row r="19" spans="2:5" ht="39.6" x14ac:dyDescent="0.3">
      <c r="B19" s="176" t="s">
        <v>183</v>
      </c>
      <c r="C19" s="177">
        <v>0</v>
      </c>
    </row>
    <row r="20" spans="2:5" ht="40.200000000000003" thickBot="1" x14ac:dyDescent="0.35">
      <c r="B20" s="178" t="s">
        <v>199</v>
      </c>
      <c r="C20" s="179">
        <v>0</v>
      </c>
    </row>
    <row r="23" spans="2:5" ht="20.399999999999999" thickBot="1" x14ac:dyDescent="0.35">
      <c r="B23" s="180" t="s">
        <v>10</v>
      </c>
      <c r="C23" s="181" t="s">
        <v>185</v>
      </c>
      <c r="D23" s="163" t="s">
        <v>186</v>
      </c>
    </row>
    <row r="24" spans="2:5" x14ac:dyDescent="0.3">
      <c r="B24" s="182" t="s">
        <v>123</v>
      </c>
      <c r="C24" s="46">
        <v>6</v>
      </c>
      <c r="D24" s="183"/>
    </row>
    <row r="25" spans="2:5" x14ac:dyDescent="0.3">
      <c r="B25" s="182" t="s">
        <v>124</v>
      </c>
      <c r="C25" s="46">
        <v>18</v>
      </c>
      <c r="D25" s="183"/>
    </row>
    <row r="26" spans="2:5" x14ac:dyDescent="0.3">
      <c r="B26" s="182" t="s">
        <v>125</v>
      </c>
      <c r="C26" s="46">
        <v>12</v>
      </c>
      <c r="D26" s="183"/>
    </row>
    <row r="27" spans="2:5" x14ac:dyDescent="0.3">
      <c r="B27" s="182" t="s">
        <v>126</v>
      </c>
      <c r="C27" s="46">
        <v>18</v>
      </c>
      <c r="D27" s="183">
        <v>12</v>
      </c>
    </row>
    <row r="28" spans="2:5" x14ac:dyDescent="0.3">
      <c r="B28" s="182" t="s">
        <v>127</v>
      </c>
      <c r="C28" s="46">
        <v>6</v>
      </c>
      <c r="D28" s="183"/>
    </row>
    <row r="29" spans="2:5" x14ac:dyDescent="0.3">
      <c r="B29" s="182" t="s">
        <v>128</v>
      </c>
      <c r="C29" s="46">
        <v>6</v>
      </c>
      <c r="D29" s="183">
        <v>12</v>
      </c>
    </row>
    <row r="30" spans="2:5" x14ac:dyDescent="0.3">
      <c r="B30" s="182" t="s">
        <v>129</v>
      </c>
      <c r="C30" s="46">
        <v>9</v>
      </c>
      <c r="D30" s="183"/>
      <c r="E30" s="168"/>
    </row>
    <row r="31" spans="2:5" x14ac:dyDescent="0.3">
      <c r="B31" s="182" t="s">
        <v>80</v>
      </c>
      <c r="C31" s="46">
        <v>24</v>
      </c>
      <c r="D31" s="183">
        <v>16</v>
      </c>
    </row>
    <row r="32" spans="2:5" x14ac:dyDescent="0.3">
      <c r="B32" s="182" t="s">
        <v>130</v>
      </c>
      <c r="C32" s="46">
        <v>9</v>
      </c>
      <c r="D32" s="183">
        <v>9</v>
      </c>
      <c r="E32" s="184"/>
    </row>
    <row r="33" spans="1:4" x14ac:dyDescent="0.3">
      <c r="B33" s="182" t="s">
        <v>131</v>
      </c>
      <c r="C33" s="46">
        <v>6</v>
      </c>
      <c r="D33" s="183"/>
    </row>
    <row r="34" spans="1:4" x14ac:dyDescent="0.3">
      <c r="B34" s="182" t="s">
        <v>132</v>
      </c>
      <c r="C34" s="46">
        <v>24</v>
      </c>
      <c r="D34" s="183">
        <v>16</v>
      </c>
    </row>
    <row r="35" spans="1:4" x14ac:dyDescent="0.3">
      <c r="B35" s="182" t="s">
        <v>133</v>
      </c>
      <c r="C35" s="46">
        <v>18</v>
      </c>
      <c r="D35" s="183">
        <v>16</v>
      </c>
    </row>
    <row r="36" spans="1:4" x14ac:dyDescent="0.3">
      <c r="B36" s="182" t="s">
        <v>134</v>
      </c>
      <c r="C36" s="46">
        <v>6</v>
      </c>
      <c r="D36" s="183"/>
    </row>
    <row r="37" spans="1:4" x14ac:dyDescent="0.3">
      <c r="B37" s="182" t="s">
        <v>135</v>
      </c>
      <c r="C37" s="46">
        <v>9</v>
      </c>
      <c r="D37" s="183"/>
    </row>
    <row r="38" spans="1:4" x14ac:dyDescent="0.3">
      <c r="B38" s="182" t="s">
        <v>136</v>
      </c>
      <c r="C38" s="46">
        <v>9</v>
      </c>
      <c r="D38" s="183"/>
    </row>
    <row r="39" spans="1:4" x14ac:dyDescent="0.3">
      <c r="B39" s="182" t="s">
        <v>137</v>
      </c>
      <c r="C39" s="46">
        <v>9</v>
      </c>
      <c r="D39" s="183"/>
    </row>
    <row r="40" spans="1:4" x14ac:dyDescent="0.3">
      <c r="B40" s="182" t="s">
        <v>138</v>
      </c>
      <c r="C40" s="46">
        <v>9</v>
      </c>
      <c r="D40" s="183"/>
    </row>
    <row r="41" spans="1:4" x14ac:dyDescent="0.3">
      <c r="B41" s="182" t="s">
        <v>139</v>
      </c>
      <c r="C41" s="46">
        <v>12</v>
      </c>
      <c r="D41" s="183"/>
    </row>
    <row r="42" spans="1:4" x14ac:dyDescent="0.3">
      <c r="B42" s="182" t="s">
        <v>140</v>
      </c>
      <c r="C42" s="46">
        <v>6</v>
      </c>
      <c r="D42" s="183"/>
    </row>
    <row r="43" spans="1:4" x14ac:dyDescent="0.3">
      <c r="B43" s="182" t="s">
        <v>141</v>
      </c>
      <c r="C43" s="46">
        <v>6</v>
      </c>
      <c r="D43" s="183"/>
    </row>
    <row r="44" spans="1:4" x14ac:dyDescent="0.3">
      <c r="B44" s="182" t="s">
        <v>142</v>
      </c>
      <c r="C44" s="46">
        <v>12</v>
      </c>
      <c r="D44" s="183"/>
    </row>
    <row r="45" spans="1:4" x14ac:dyDescent="0.3">
      <c r="B45" s="182" t="s">
        <v>143</v>
      </c>
      <c r="C45" s="46">
        <v>6</v>
      </c>
      <c r="D45" s="183"/>
    </row>
    <row r="46" spans="1:4" x14ac:dyDescent="0.3">
      <c r="B46" s="182" t="s">
        <v>144</v>
      </c>
      <c r="C46" s="46">
        <v>18</v>
      </c>
      <c r="D46" s="183">
        <v>16</v>
      </c>
    </row>
    <row r="47" spans="1:4" x14ac:dyDescent="0.3">
      <c r="B47" s="182" t="s">
        <v>145</v>
      </c>
      <c r="C47" s="46">
        <v>12</v>
      </c>
      <c r="D47" s="183">
        <v>16</v>
      </c>
    </row>
    <row r="48" spans="1:4" x14ac:dyDescent="0.3">
      <c r="A48" s="185"/>
      <c r="B48" s="182" t="s">
        <v>175</v>
      </c>
      <c r="C48" s="46">
        <v>12</v>
      </c>
      <c r="D48" s="183"/>
    </row>
    <row r="49" spans="2:5" x14ac:dyDescent="0.3">
      <c r="B49" s="182" t="s">
        <v>176</v>
      </c>
      <c r="C49" s="46">
        <v>6</v>
      </c>
      <c r="D49" s="183"/>
    </row>
    <row r="50" spans="2:5" x14ac:dyDescent="0.3">
      <c r="B50" s="186" t="s">
        <v>177</v>
      </c>
      <c r="C50" s="187">
        <v>6</v>
      </c>
      <c r="D50" s="188"/>
    </row>
    <row r="51" spans="2:5" ht="20.399999999999999" thickBot="1" x14ac:dyDescent="0.35"/>
    <row r="52" spans="2:5" ht="20.399999999999999" thickBot="1" x14ac:dyDescent="0.35">
      <c r="B52" s="172" t="s">
        <v>12</v>
      </c>
      <c r="C52" s="173" t="s">
        <v>146</v>
      </c>
    </row>
    <row r="53" spans="2:5" x14ac:dyDescent="0.3">
      <c r="B53" s="174" t="s">
        <v>147</v>
      </c>
      <c r="C53" s="175">
        <v>0.8</v>
      </c>
    </row>
    <row r="54" spans="2:5" x14ac:dyDescent="0.3">
      <c r="B54" s="176" t="s">
        <v>148</v>
      </c>
      <c r="C54" s="177">
        <v>1</v>
      </c>
    </row>
    <row r="55" spans="2:5" ht="20.399999999999999" thickBot="1" x14ac:dyDescent="0.35">
      <c r="B55" s="178" t="s">
        <v>13</v>
      </c>
      <c r="C55" s="179">
        <v>1.2</v>
      </c>
    </row>
    <row r="56" spans="2:5" ht="20.399999999999999" thickBot="1" x14ac:dyDescent="0.35"/>
    <row r="57" spans="2:5" ht="40.200000000000003" thickBot="1" x14ac:dyDescent="0.35">
      <c r="B57" s="172" t="s">
        <v>149</v>
      </c>
      <c r="C57" s="173" t="s">
        <v>150</v>
      </c>
    </row>
    <row r="58" spans="2:5" x14ac:dyDescent="0.3">
      <c r="B58" s="174" t="s">
        <v>24</v>
      </c>
      <c r="C58" s="189">
        <v>3</v>
      </c>
    </row>
    <row r="59" spans="2:5" ht="20.399999999999999" thickBot="1" x14ac:dyDescent="0.35">
      <c r="B59" s="178" t="s">
        <v>25</v>
      </c>
      <c r="C59" s="190">
        <v>0</v>
      </c>
    </row>
    <row r="60" spans="2:5" ht="20.399999999999999" thickBot="1" x14ac:dyDescent="0.35"/>
    <row r="61" spans="2:5" ht="20.399999999999999" thickBot="1" x14ac:dyDescent="0.35">
      <c r="B61" s="172" t="s">
        <v>151</v>
      </c>
      <c r="C61" s="173" t="s">
        <v>150</v>
      </c>
    </row>
    <row r="62" spans="2:5" x14ac:dyDescent="0.3">
      <c r="B62" s="191" t="s">
        <v>83</v>
      </c>
      <c r="C62" s="192">
        <v>12</v>
      </c>
      <c r="D62" s="50"/>
      <c r="E62" s="50"/>
    </row>
    <row r="63" spans="2:5" x14ac:dyDescent="0.3">
      <c r="B63" s="176" t="s">
        <v>84</v>
      </c>
      <c r="C63" s="177">
        <v>12</v>
      </c>
      <c r="D63" s="50"/>
      <c r="E63" s="50"/>
    </row>
    <row r="64" spans="2:5" x14ac:dyDescent="0.3">
      <c r="B64" s="176" t="s">
        <v>85</v>
      </c>
      <c r="C64" s="177">
        <v>18</v>
      </c>
      <c r="D64" s="50"/>
      <c r="E64" s="50"/>
    </row>
    <row r="65" spans="2:5" x14ac:dyDescent="0.3">
      <c r="B65" s="176" t="s">
        <v>86</v>
      </c>
      <c r="C65" s="177">
        <v>24</v>
      </c>
      <c r="D65" s="50"/>
      <c r="E65" s="50"/>
    </row>
    <row r="66" spans="2:5" ht="20.399999999999999" thickBot="1" x14ac:dyDescent="0.35">
      <c r="B66" s="178" t="s">
        <v>87</v>
      </c>
      <c r="C66" s="179">
        <v>24</v>
      </c>
      <c r="D66" s="50"/>
      <c r="E66" s="50"/>
    </row>
    <row r="67" spans="2:5" ht="20.399999999999999" thickBot="1" x14ac:dyDescent="0.35"/>
    <row r="68" spans="2:5" ht="20.399999999999999" thickBot="1" x14ac:dyDescent="0.35">
      <c r="B68" s="172" t="s">
        <v>152</v>
      </c>
      <c r="C68" s="173" t="s">
        <v>146</v>
      </c>
      <c r="D68" s="50"/>
      <c r="E68" s="50"/>
    </row>
    <row r="69" spans="2:5" x14ac:dyDescent="0.3">
      <c r="B69" s="174" t="s">
        <v>99</v>
      </c>
      <c r="C69" s="175">
        <v>1</v>
      </c>
      <c r="D69" s="50"/>
      <c r="E69" s="50"/>
    </row>
    <row r="70" spans="2:5" x14ac:dyDescent="0.3">
      <c r="B70" s="176" t="s">
        <v>154</v>
      </c>
      <c r="C70" s="177">
        <v>1.2</v>
      </c>
      <c r="D70" s="50"/>
      <c r="E70" s="50"/>
    </row>
    <row r="71" spans="2:5" x14ac:dyDescent="0.3">
      <c r="B71" s="176" t="s">
        <v>89</v>
      </c>
      <c r="C71" s="177">
        <v>1.35</v>
      </c>
      <c r="D71" s="50"/>
    </row>
    <row r="72" spans="2:5" ht="20.399999999999999" thickBot="1" x14ac:dyDescent="0.35">
      <c r="B72" s="178" t="s">
        <v>155</v>
      </c>
      <c r="C72" s="179">
        <v>1.5</v>
      </c>
      <c r="D72" s="50"/>
    </row>
    <row r="73" spans="2:5" ht="20.399999999999999" thickBot="1" x14ac:dyDescent="0.35"/>
    <row r="74" spans="2:5" ht="20.399999999999999" thickBot="1" x14ac:dyDescent="0.35">
      <c r="B74" s="172" t="s">
        <v>156</v>
      </c>
      <c r="C74" s="193" t="s">
        <v>146</v>
      </c>
    </row>
    <row r="75" spans="2:5" x14ac:dyDescent="0.3">
      <c r="B75" s="174" t="s">
        <v>24</v>
      </c>
      <c r="C75" s="175">
        <v>1.5</v>
      </c>
    </row>
    <row r="76" spans="2:5" ht="20.399999999999999" thickBot="1" x14ac:dyDescent="0.35">
      <c r="B76" s="178" t="s">
        <v>25</v>
      </c>
      <c r="C76" s="179">
        <v>1</v>
      </c>
    </row>
    <row r="77" spans="2:5" ht="20.399999999999999" thickBot="1" x14ac:dyDescent="0.35"/>
    <row r="78" spans="2:5" ht="20.399999999999999" thickBot="1" x14ac:dyDescent="0.35">
      <c r="B78" s="172" t="s">
        <v>157</v>
      </c>
      <c r="C78" s="173" t="s">
        <v>150</v>
      </c>
    </row>
    <row r="79" spans="2:5" x14ac:dyDescent="0.3">
      <c r="B79" s="174" t="s">
        <v>93</v>
      </c>
      <c r="C79" s="175">
        <v>18</v>
      </c>
    </row>
    <row r="80" spans="2:5" x14ac:dyDescent="0.3">
      <c r="B80" s="176" t="s">
        <v>94</v>
      </c>
      <c r="C80" s="177">
        <v>18</v>
      </c>
    </row>
    <row r="81" spans="2:3" x14ac:dyDescent="0.3">
      <c r="B81" s="176" t="s">
        <v>95</v>
      </c>
      <c r="C81" s="177">
        <v>18</v>
      </c>
    </row>
    <row r="82" spans="2:3" x14ac:dyDescent="0.3">
      <c r="B82" s="176" t="s">
        <v>96</v>
      </c>
      <c r="C82" s="177">
        <v>24</v>
      </c>
    </row>
    <row r="83" spans="2:3" ht="20.399999999999999" thickBot="1" x14ac:dyDescent="0.35">
      <c r="B83" s="178" t="s">
        <v>97</v>
      </c>
      <c r="C83" s="179">
        <v>24</v>
      </c>
    </row>
    <row r="84" spans="2:3" ht="20.399999999999999" thickBot="1" x14ac:dyDescent="0.35">
      <c r="C84" s="194"/>
    </row>
    <row r="85" spans="2:3" ht="20.399999999999999" thickBot="1" x14ac:dyDescent="0.35">
      <c r="B85" s="172" t="s">
        <v>158</v>
      </c>
      <c r="C85" s="173" t="s">
        <v>146</v>
      </c>
    </row>
    <row r="86" spans="2:3" x14ac:dyDescent="0.3">
      <c r="B86" s="174" t="s">
        <v>99</v>
      </c>
      <c r="C86" s="175">
        <v>1</v>
      </c>
    </row>
    <row r="87" spans="2:3" x14ac:dyDescent="0.3">
      <c r="B87" s="176" t="s">
        <v>154</v>
      </c>
      <c r="C87" s="177">
        <v>1.2</v>
      </c>
    </row>
    <row r="88" spans="2:3" x14ac:dyDescent="0.3">
      <c r="B88" s="176" t="s">
        <v>89</v>
      </c>
      <c r="C88" s="177">
        <v>1.35</v>
      </c>
    </row>
    <row r="89" spans="2:3" ht="20.399999999999999" thickBot="1" x14ac:dyDescent="0.35">
      <c r="B89" s="178" t="s">
        <v>155</v>
      </c>
      <c r="C89" s="179">
        <v>1.5</v>
      </c>
    </row>
    <row r="90" spans="2:3" ht="20.399999999999999" thickBot="1" x14ac:dyDescent="0.35"/>
    <row r="91" spans="2:3" ht="20.399999999999999" thickBot="1" x14ac:dyDescent="0.35">
      <c r="B91" s="172" t="s">
        <v>18</v>
      </c>
      <c r="C91" s="173" t="s">
        <v>159</v>
      </c>
    </row>
    <row r="92" spans="2:3" x14ac:dyDescent="0.3">
      <c r="B92" s="174" t="s">
        <v>153</v>
      </c>
      <c r="C92" s="175">
        <v>0</v>
      </c>
    </row>
    <row r="93" spans="2:3" x14ac:dyDescent="0.3">
      <c r="B93" s="176" t="s">
        <v>102</v>
      </c>
      <c r="C93" s="177">
        <v>12</v>
      </c>
    </row>
    <row r="94" spans="2:3" x14ac:dyDescent="0.3">
      <c r="B94" s="176" t="s">
        <v>160</v>
      </c>
      <c r="C94" s="177">
        <v>18</v>
      </c>
    </row>
    <row r="95" spans="2:3" ht="20.399999999999999" thickBot="1" x14ac:dyDescent="0.35">
      <c r="B95" s="178" t="s">
        <v>161</v>
      </c>
      <c r="C95" s="179">
        <v>24</v>
      </c>
    </row>
    <row r="97" spans="2:4" x14ac:dyDescent="0.3">
      <c r="B97" s="195" t="s">
        <v>223</v>
      </c>
      <c r="C97" s="196" t="s">
        <v>162</v>
      </c>
    </row>
    <row r="98" spans="2:4" x14ac:dyDescent="0.3">
      <c r="B98" s="197" t="s">
        <v>163</v>
      </c>
      <c r="C98" s="198">
        <v>6</v>
      </c>
      <c r="D98" s="50"/>
    </row>
    <row r="99" spans="2:4" x14ac:dyDescent="0.3">
      <c r="B99" s="197" t="s">
        <v>164</v>
      </c>
      <c r="C99" s="198">
        <v>12</v>
      </c>
      <c r="D99" s="50"/>
    </row>
    <row r="100" spans="2:4" x14ac:dyDescent="0.3">
      <c r="B100" s="197" t="s">
        <v>165</v>
      </c>
      <c r="C100" s="198">
        <v>24</v>
      </c>
      <c r="D100" s="50"/>
    </row>
    <row r="102" spans="2:4" x14ac:dyDescent="0.3">
      <c r="B102" s="199"/>
      <c r="C102" s="50"/>
      <c r="D102" s="50"/>
    </row>
    <row r="103" spans="2:4" x14ac:dyDescent="0.3">
      <c r="D103" s="50"/>
    </row>
    <row r="105" spans="2:4" x14ac:dyDescent="0.3">
      <c r="B105" s="199"/>
    </row>
  </sheetData>
  <sheetProtection algorithmName="SHA-512" hashValue="kI9sm/YLWDjEl8mv57N4iSetZN76g/Np91Vc6ZVa4HReuYskfABOPiUZQxWunvQyjbuTL+gJyOVD4kvmyF+TUg==" saltValue="atHnSjrXI92q954fCMv37g==" spinCount="100000" sheet="1" selectLockedCells="1" selectUnlockedCells="1"/>
  <phoneticPr fontId="6" type="noConversion"/>
  <pageMargins left="0.7" right="0.7" top="0.75" bottom="0.75" header="0.3" footer="0.3"/>
  <drawing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A1F6B8FDB6B4B984834012F96C4B2" ma:contentTypeVersion="15" ma:contentTypeDescription="Create a new document." ma:contentTypeScope="" ma:versionID="e0f13814232f45c59cc973fb461b9cd6">
  <xsd:schema xmlns:xsd="http://www.w3.org/2001/XMLSchema" xmlns:xs="http://www.w3.org/2001/XMLSchema" xmlns:p="http://schemas.microsoft.com/office/2006/metadata/properties" xmlns:ns2="63c9b0a9-4ce3-4db8-9331-e4c3b7e9b396" xmlns:ns3="b4003a58-9dac-4162-9ed0-7a768d81e334" targetNamespace="http://schemas.microsoft.com/office/2006/metadata/properties" ma:root="true" ma:fieldsID="128f6c64783cec99cff86aaf25fa0b3a" ns2:_="" ns3:_="">
    <xsd:import namespace="63c9b0a9-4ce3-4db8-9331-e4c3b7e9b396"/>
    <xsd:import namespace="b4003a58-9dac-4162-9ed0-7a768d81e33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9b0a9-4ce3-4db8-9331-e4c3b7e9b396"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cb354ae8-97e5-4e97-9f70-bd1955e5445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003a58-9dac-4162-9ed0-7a768d81e33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ca98fa3-3eef-410d-bfcd-f400156ce8ac}" ma:internalName="TaxCatchAll" ma:showField="CatchAllData" ma:web="b4003a58-9dac-4162-9ed0-7a768d81e33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4003a58-9dac-4162-9ed0-7a768d81e334" xsi:nil="true"/>
    <lcf76f155ced4ddcb4097134ff3c332f xmlns="63c9b0a9-4ce3-4db8-9331-e4c3b7e9b39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91F330-1DE8-4F56-8624-9B8F00A71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9b0a9-4ce3-4db8-9331-e4c3b7e9b396"/>
    <ds:schemaRef ds:uri="b4003a58-9dac-4162-9ed0-7a768d81e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C8F8B-C174-44CD-BBAA-31795FA86884}">
  <ds:schemaRefs>
    <ds:schemaRef ds:uri="http://schemas.microsoft.com/sharepoint/v3/contenttype/forms"/>
  </ds:schemaRefs>
</ds:datastoreItem>
</file>

<file path=customXml/itemProps3.xml><?xml version="1.0" encoding="utf-8"?>
<ds:datastoreItem xmlns:ds="http://schemas.openxmlformats.org/officeDocument/2006/customXml" ds:itemID="{1E770604-14AF-497C-8329-B2B79462EE88}">
  <ds:schemaRefs>
    <ds:schemaRef ds:uri="http://purl.org/dc/dcmitype/"/>
    <ds:schemaRef ds:uri="http://purl.org/dc/elements/1.1/"/>
    <ds:schemaRef ds:uri="http://schemas.microsoft.com/office/infopath/2007/PartnerControls"/>
    <ds:schemaRef ds:uri="63c9b0a9-4ce3-4db8-9331-e4c3b7e9b396"/>
    <ds:schemaRef ds:uri="http://schemas.microsoft.com/office/2006/documentManagement/types"/>
    <ds:schemaRef ds:uri="http://schemas.openxmlformats.org/package/2006/metadata/core-properties"/>
    <ds:schemaRef ds:uri="b4003a58-9dac-4162-9ed0-7a768d81e334"/>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Project Information</vt:lpstr>
      <vt:lpstr>Project Info</vt:lpstr>
      <vt:lpstr>LPA Schedule Tool- No Schematic</vt:lpstr>
      <vt:lpstr>Schedule Output- No schematic</vt:lpstr>
      <vt:lpstr>LPA Schedule Tool- Schematic</vt:lpstr>
      <vt:lpstr>Schedule Output- Schematic</vt:lpstr>
      <vt:lpstr>Gantt Chart</vt:lpstr>
      <vt:lpstr>Criteria</vt:lpstr>
      <vt:lpstr>Environmental_Document</vt:lpstr>
      <vt:lpstr>Procure_Consultant</vt:lpstr>
      <vt:lpstr>'LPA Schedule Tool- No Schematic'!Project_Type</vt:lpstr>
      <vt:lpstr>Project_Type</vt:lpstr>
      <vt:lpstr>Railroad_Present</vt:lpstr>
      <vt:lpstr>Risk_Score</vt:lpstr>
      <vt:lpstr>Utility_Timeline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Local Government Preliminary Scheduling Tool</dc:title>
  <dc:subject>Local Government Preliminary Scheduling Tool</dc:subject>
  <dc:creator>TxDOT</dc:creator>
  <cp:keywords>LG; scheduling; project</cp:keywords>
  <dc:description/>
  <cp:lastModifiedBy>Sam Lawrence</cp:lastModifiedBy>
  <cp:revision/>
  <dcterms:created xsi:type="dcterms:W3CDTF">2025-02-18T17:22:52Z</dcterms:created>
  <dcterms:modified xsi:type="dcterms:W3CDTF">2025-10-13T11:59:06Z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0x010100703A1F6B8FDB6B4B984834012F96C4B2</vt:lpwstr>
  </property>
  <property fmtid="{D5CDD505-2E9C-101B-9397-08002B2CF9AE}" pid="3" name="MediaServiceImageTags">
    <vt:lpwstr/>
  </property>
</Properties>
</file>