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66925"/>
  <mc:AlternateContent xmlns:mc="http://schemas.openxmlformats.org/markup-compatibility/2006">
    <mc:Choice Requires="x15">
      <x15ac:absPath xmlns:x15ac="http://schemas.microsoft.com/office/spreadsheetml/2010/11/ac" url="T:\Administrative\Digital Content\TxDOT.gov\Program Pages\"/>
    </mc:Choice>
  </mc:AlternateContent>
  <xr:revisionPtr revIDLastSave="0" documentId="8_{8AF80016-5B20-4C5A-A18A-D0C996082EEC}" xr6:coauthVersionLast="47" xr6:coauthVersionMax="47" xr10:uidLastSave="{00000000-0000-0000-0000-000000000000}"/>
  <bookViews>
    <workbookView xWindow="-120" yWindow="-120" windowWidth="29040" windowHeight="15840" activeTab="1" xr2:uid="{6517DBC3-C24B-46EA-AE74-06EAAFD16DA1}"/>
  </bookViews>
  <sheets>
    <sheet name="Reimbursement Tracker" sheetId="2" r:id="rId1"/>
    <sheet name="Reimbursement Summary" sheetId="5" r:id="rId2"/>
    <sheet name="Project Data" sheetId="9" state="hidden" r:id="rId3"/>
    <sheet name="Template updates" sheetId="7" state="hidden" r:id="rId4"/>
  </sheets>
  <definedNames>
    <definedName name="CSJ">RD_SourceData[CSJ]</definedName>
    <definedName name="LG">RD_SourceData[LG]</definedName>
    <definedName name="LGShort">RD_SourceData[LGShort]</definedName>
    <definedName name="_xlnm.Print_Area" localSheetId="1">'Reimbursement Summary'!$B$2:$H$57</definedName>
    <definedName name="Program">RD_SourceData[Program]</definedName>
    <definedName name="Project">RD_SourceData[Project]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F31" i="5" l="1"/>
  <c r="F30" i="5"/>
  <c r="J10" i="2"/>
  <c r="C21" i="5"/>
  <c r="C20" i="5"/>
  <c r="G6" i="2"/>
  <c r="F23" i="5"/>
  <c r="D23" i="5"/>
  <c r="F28" i="5"/>
  <c r="C14" i="5" l="1"/>
  <c r="C36" i="5" s="1"/>
  <c r="F26" i="5"/>
  <c r="F25" i="5"/>
  <c r="C22" i="5"/>
  <c r="F30" i="2"/>
  <c r="G30" i="2"/>
  <c r="H30" i="2"/>
  <c r="L4" i="9" a="1"/>
  <c r="L4" i="9" s="1"/>
  <c r="L5" i="9" s="1" a="1"/>
  <c r="L5" i="9" s="1"/>
  <c r="L27" i="9" a="1"/>
  <c r="L12" i="9" a="1"/>
  <c r="F36" i="5"/>
  <c r="F27" i="5" l="1"/>
  <c r="V5" i="9" a="1"/>
  <c r="V5" i="9" s="1"/>
  <c r="Q5" i="9" a="1"/>
  <c r="Q5" i="9" s="1"/>
  <c r="M5" i="9" a="1"/>
  <c r="M5" i="9" s="1"/>
  <c r="X5" i="9" a="1"/>
  <c r="X5" i="9" s="1"/>
  <c r="R5" i="9" a="1"/>
  <c r="R5" i="9" s="1"/>
  <c r="S5" i="9" a="1"/>
  <c r="S5" i="9" s="1"/>
  <c r="N5" i="9" a="1"/>
  <c r="N5" i="9" s="1"/>
  <c r="P5" i="9" a="1"/>
  <c r="P5" i="9" s="1"/>
  <c r="T5" i="9" a="1"/>
  <c r="T5" i="9" s="1"/>
  <c r="Y5" i="9" a="1"/>
  <c r="Y5" i="9" s="1"/>
  <c r="U5" i="9" a="1"/>
  <c r="U5" i="9" s="1"/>
  <c r="Z5" i="9" a="1"/>
  <c r="Z5" i="9" s="1"/>
  <c r="AA5" i="9" a="1"/>
  <c r="AA5" i="9" s="1"/>
  <c r="W5" i="9" a="1"/>
  <c r="W5" i="9" s="1"/>
  <c r="O5" i="9" a="1"/>
  <c r="O5" i="9" s="1"/>
  <c r="AB5" i="9" a="1"/>
  <c r="AB5" i="9" s="1"/>
  <c r="Y28" i="9" a="1"/>
  <c r="Y28" i="9" s="1"/>
  <c r="AP28" i="9" a="1"/>
  <c r="AP28" i="9" s="1"/>
  <c r="AN28" i="9" a="1"/>
  <c r="AN28" i="9" s="1"/>
  <c r="T28" i="9" a="1"/>
  <c r="T28" i="9" s="1"/>
  <c r="X28" i="9" a="1"/>
  <c r="X28" i="9" s="1"/>
  <c r="U28" i="9" a="1"/>
  <c r="U28" i="9" s="1"/>
  <c r="AD28" i="9" a="1"/>
  <c r="AD28" i="9" s="1"/>
  <c r="AZ28" i="9" a="1"/>
  <c r="AZ28" i="9" s="1"/>
  <c r="AY28" i="9" a="1"/>
  <c r="AY28" i="9" s="1"/>
  <c r="N13" i="9" a="1"/>
  <c r="N13" i="9" s="1"/>
  <c r="O13" i="9" a="1"/>
  <c r="O13" i="9" s="1"/>
  <c r="M13" i="9" a="1"/>
  <c r="M13" i="9" s="1"/>
  <c r="AE28" i="9" a="1"/>
  <c r="AE28" i="9" s="1"/>
  <c r="Z28" i="9" a="1"/>
  <c r="Z28" i="9" s="1"/>
  <c r="AI28" i="9" a="1"/>
  <c r="AI28" i="9" s="1"/>
  <c r="AJ28" i="9" a="1"/>
  <c r="AJ28" i="9" s="1"/>
  <c r="AV28" i="9" a="1"/>
  <c r="AV28" i="9" s="1"/>
  <c r="BD28" i="9" a="1"/>
  <c r="BD28" i="9" s="1"/>
  <c r="AW28" i="9" a="1"/>
  <c r="AW28" i="9" s="1"/>
  <c r="AX28" i="9" a="1"/>
  <c r="AX28" i="9" s="1"/>
  <c r="O28" i="9" a="1"/>
  <c r="O28" i="9" s="1"/>
  <c r="AH28" i="9" a="1"/>
  <c r="AH28" i="9" s="1"/>
  <c r="Q28" i="9" a="1"/>
  <c r="Q28" i="9" s="1"/>
  <c r="R28" i="9" a="1"/>
  <c r="R28" i="9" s="1"/>
  <c r="W28" i="9" a="1"/>
  <c r="W28" i="9" s="1"/>
  <c r="AG28" i="9" a="1"/>
  <c r="AG28" i="9" s="1"/>
  <c r="AL28" i="9" a="1"/>
  <c r="AL28" i="9" s="1"/>
  <c r="P13" i="9" a="1"/>
  <c r="P13" i="9" s="1"/>
  <c r="AC28" i="9" a="1"/>
  <c r="AC28" i="9" s="1"/>
  <c r="AB28" i="9" a="1"/>
  <c r="AB28" i="9" s="1"/>
  <c r="AK28" i="9" a="1"/>
  <c r="AK28" i="9" s="1"/>
  <c r="BE28" i="9" a="1"/>
  <c r="BE28" i="9" s="1"/>
  <c r="M28" i="9" a="1"/>
  <c r="M28" i="9" s="1"/>
  <c r="N28" i="9" a="1"/>
  <c r="N28" i="9" s="1"/>
  <c r="BA28" i="9" a="1"/>
  <c r="BA28" i="9" s="1"/>
  <c r="S28" i="9" a="1"/>
  <c r="S28" i="9" s="1"/>
  <c r="AR28" i="9" a="1"/>
  <c r="AR28" i="9" s="1"/>
  <c r="AO28" i="9" a="1"/>
  <c r="AO28" i="9" s="1"/>
  <c r="BB28" i="9" a="1"/>
  <c r="BB28" i="9" s="1"/>
  <c r="AM28" i="9" a="1"/>
  <c r="AM28" i="9" s="1"/>
  <c r="AS28" i="9" a="1"/>
  <c r="AS28" i="9" s="1"/>
  <c r="AF28" i="9" a="1"/>
  <c r="AF28" i="9" s="1"/>
  <c r="L12" i="9"/>
  <c r="L13" i="9" s="1" a="1"/>
  <c r="L13" i="9" s="1"/>
  <c r="V28" i="9" a="1"/>
  <c r="V28" i="9" s="1"/>
  <c r="P28" i="9" a="1"/>
  <c r="P28" i="9" s="1"/>
  <c r="AQ28" i="9" a="1"/>
  <c r="AQ28" i="9" s="1"/>
  <c r="AT28" i="9" a="1"/>
  <c r="AT28" i="9" s="1"/>
  <c r="BC28" i="9" a="1"/>
  <c r="BC28" i="9" s="1"/>
  <c r="AU28" i="9" a="1"/>
  <c r="AU28" i="9" s="1"/>
  <c r="AA28" i="9" a="1"/>
  <c r="AA28" i="9" s="1"/>
  <c r="L27" i="9"/>
  <c r="L28" i="9" s="1" a="1"/>
  <c r="L28" i="9" s="1"/>
  <c r="J11" i="2" l="1"/>
  <c r="J12" i="2" s="1"/>
  <c r="J13" i="2" s="1"/>
  <c r="J14" i="2" s="1"/>
  <c r="J15" i="2" s="1"/>
  <c r="J16" i="2" s="1"/>
  <c r="J17" i="2" s="1"/>
  <c r="J18" i="2" s="1"/>
  <c r="J19" i="2" s="1"/>
  <c r="J20" i="2" s="1"/>
  <c r="J21" i="2" s="1"/>
  <c r="J22" i="2" s="1"/>
  <c r="J23" i="2" s="1"/>
  <c r="J24" i="2" s="1"/>
  <c r="J25" i="2" s="1"/>
  <c r="J26" i="2" s="1"/>
  <c r="J27" i="2" s="1"/>
  <c r="J28" i="2" s="1"/>
  <c r="J29" i="2" s="1"/>
  <c r="I30" i="2" l="1"/>
  <c r="F33" i="5" s="1"/>
  <c r="F3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<sst xmlns="http://schemas.openxmlformats.org/spreadsheetml/2006/main" count="362" uniqueCount="228">
  <si>
    <t>Date</t>
  </si>
  <si>
    <t>TxDOT Oversight</t>
  </si>
  <si>
    <t>Maritime Division</t>
  </si>
  <si>
    <t>TxDOT Project Manager</t>
  </si>
  <si>
    <t>Local Government</t>
  </si>
  <si>
    <t>Remittance Address</t>
  </si>
  <si>
    <t>City, State, Zip</t>
  </si>
  <si>
    <t>EIN or TIN #</t>
  </si>
  <si>
    <t xml:space="preserve">Program </t>
  </si>
  <si>
    <t>Project Name</t>
  </si>
  <si>
    <t>CSJ</t>
  </si>
  <si>
    <t>Service Period</t>
  </si>
  <si>
    <t xml:space="preserve">From </t>
  </si>
  <si>
    <t>To</t>
  </si>
  <si>
    <t>Reimbursement Request #</t>
  </si>
  <si>
    <t>Amount invoiced during service period</t>
  </si>
  <si>
    <t>Amount requested for reimbursement</t>
  </si>
  <si>
    <t>Total reimbursable expenses to date</t>
  </si>
  <si>
    <t>Remaining state funds</t>
  </si>
  <si>
    <t>requests TxDOT process a reimbursement in the amount of:</t>
  </si>
  <si>
    <t>Acknowledge all required supporting documents and reports are included to support these charges:</t>
  </si>
  <si>
    <t xml:space="preserve">If you have any questions, please contact </t>
  </si>
  <si>
    <t>at</t>
  </si>
  <si>
    <t>.</t>
  </si>
  <si>
    <t>Maximum State Participation</t>
  </si>
  <si>
    <t>Material on Hand</t>
  </si>
  <si>
    <t>Reimbursement Request</t>
  </si>
  <si>
    <t>Begin Work Period</t>
  </si>
  <si>
    <t>End Work Period</t>
  </si>
  <si>
    <t>Requested Reimbursement</t>
  </si>
  <si>
    <t>Remaining State Funds Available</t>
  </si>
  <si>
    <t>Total</t>
  </si>
  <si>
    <t>Formatting Source</t>
  </si>
  <si>
    <t>Formatting Source 2</t>
  </si>
  <si>
    <t>Funding Program</t>
  </si>
  <si>
    <t>RR#</t>
  </si>
  <si>
    <t>LG</t>
  </si>
  <si>
    <t>LGShort</t>
  </si>
  <si>
    <t>Program</t>
  </si>
  <si>
    <t>Project</t>
  </si>
  <si>
    <t>Select one</t>
  </si>
  <si>
    <t>Board of Trustees of the Galveston Wharves (Port of Galveston)</t>
  </si>
  <si>
    <t>Rider45</t>
  </si>
  <si>
    <t>Victoria County Navigation District (Port of Victoria)</t>
  </si>
  <si>
    <t>Victoria</t>
  </si>
  <si>
    <t>McCoy Road and Bayer Road</t>
  </si>
  <si>
    <t>0913-27-085</t>
  </si>
  <si>
    <t>Brownsville Navigation District (Port of Brownsville)</t>
  </si>
  <si>
    <t>Rider 38</t>
  </si>
  <si>
    <t>Port of Port Arthur Navigation District</t>
  </si>
  <si>
    <t>PortPA</t>
  </si>
  <si>
    <t>4th Street Crossing</t>
  </si>
  <si>
    <t>0920-38-263</t>
  </si>
  <si>
    <t>Calhoun Port Authority</t>
  </si>
  <si>
    <t>Rider 37</t>
  </si>
  <si>
    <t>Port Freeport</t>
  </si>
  <si>
    <t>Freeport</t>
  </si>
  <si>
    <t>Rider38</t>
  </si>
  <si>
    <t>SH 36 Widening</t>
  </si>
  <si>
    <t xml:space="preserve">0111-08-100 </t>
  </si>
  <si>
    <t>City of Port Arthur</t>
  </si>
  <si>
    <t>SCP88</t>
  </si>
  <si>
    <t>Galveston</t>
  </si>
  <si>
    <t>Cruise Corridor</t>
  </si>
  <si>
    <t xml:space="preserve">0912-73-217 </t>
  </si>
  <si>
    <t>Harris County</t>
  </si>
  <si>
    <t>MIP88</t>
  </si>
  <si>
    <t>Port of Corpus Christi Authority</t>
  </si>
  <si>
    <t>Corpus</t>
  </si>
  <si>
    <t>Rincon Road Expansion</t>
  </si>
  <si>
    <t>0916-35-228</t>
  </si>
  <si>
    <t>Orange County Navigation and Port District (Port of Orange)</t>
  </si>
  <si>
    <t>JFITC Capacity Project, Phase 2</t>
  </si>
  <si>
    <t>0916-35-229</t>
  </si>
  <si>
    <t>HarrisCo</t>
  </si>
  <si>
    <t>Jacinto port Blvd. Expansion</t>
  </si>
  <si>
    <t xml:space="preserve">0912-72-611 </t>
  </si>
  <si>
    <t>Port Isabel-San Benito Navigation District</t>
  </si>
  <si>
    <t>Port of Beaumont Navigation District</t>
  </si>
  <si>
    <t>Beaumont</t>
  </si>
  <si>
    <t>Truck Queuing at Emmett Ave.</t>
  </si>
  <si>
    <t xml:space="preserve">0920-38-276 </t>
  </si>
  <si>
    <t>Port of Harlingen Authority</t>
  </si>
  <si>
    <t>Harlingen</t>
  </si>
  <si>
    <t>Truck Queuing at Robles Road</t>
  </si>
  <si>
    <t xml:space="preserve">0921-06-345 </t>
  </si>
  <si>
    <t>Willacy County Navigation District (Port Mansfield)</t>
  </si>
  <si>
    <t>Mansfield</t>
  </si>
  <si>
    <t>Truck Queuing at SH 186, Phase 1</t>
  </si>
  <si>
    <t xml:space="preserve">0921-27-039 </t>
  </si>
  <si>
    <t>Calhoun</t>
  </si>
  <si>
    <t>FM 1593 Improvements</t>
  </si>
  <si>
    <t>1090-04-016</t>
  </si>
  <si>
    <t>Port of Houston Authority</t>
  </si>
  <si>
    <t>Truck Queuing at Weaver Road</t>
  </si>
  <si>
    <t xml:space="preserve">3063-01-012 </t>
  </si>
  <si>
    <t>Port of Palacios</t>
  </si>
  <si>
    <t>Truck Queuing at Port Arthur</t>
  </si>
  <si>
    <t>0920-38-277</t>
  </si>
  <si>
    <t>Palacios</t>
  </si>
  <si>
    <t>SH 35 Improvements</t>
  </si>
  <si>
    <t>0179-14-010</t>
  </si>
  <si>
    <t>Sabine Pass Port Authority</t>
  </si>
  <si>
    <t>Rider37</t>
  </si>
  <si>
    <t>Franklin &amp; Park Truck Queuing</t>
  </si>
  <si>
    <t>0920-38-290</t>
  </si>
  <si>
    <t>CityPA</t>
  </si>
  <si>
    <t>Mechanic Street</t>
  </si>
  <si>
    <t>0920-38-289</t>
  </si>
  <si>
    <t>Orange</t>
  </si>
  <si>
    <t>DRAVO 1 Site</t>
  </si>
  <si>
    <t>0920-30-094</t>
  </si>
  <si>
    <t>Isabel</t>
  </si>
  <si>
    <t>Port Road Rehabilitation</t>
  </si>
  <si>
    <t xml:space="preserve">0921-06-352 </t>
  </si>
  <si>
    <t>1090-04-018</t>
  </si>
  <si>
    <t>Alabama Street</t>
  </si>
  <si>
    <t>0920-30-095</t>
  </si>
  <si>
    <t>Multimodal Queuing Area</t>
  </si>
  <si>
    <t>0920-38-288</t>
  </si>
  <si>
    <t>Queuing and Staging Area</t>
  </si>
  <si>
    <t>0920-38-291</t>
  </si>
  <si>
    <t>Velasco Terminal Access</t>
  </si>
  <si>
    <t>0912-31-337</t>
  </si>
  <si>
    <t>Old Port Industrial Road 1</t>
  </si>
  <si>
    <t>0912-73-225</t>
  </si>
  <si>
    <t>Airport Paved Access</t>
  </si>
  <si>
    <t>0921-27-040</t>
  </si>
  <si>
    <t>Main Terminal Access Improvement</t>
  </si>
  <si>
    <t>9400-00-013</t>
  </si>
  <si>
    <t>Old Port Industrial Internal Roadway 2</t>
  </si>
  <si>
    <t>9400-00-009</t>
  </si>
  <si>
    <t>Cruise Terminal Walkway Circulation</t>
  </si>
  <si>
    <t>9400-00-010</t>
  </si>
  <si>
    <t>East 5th Street Reconstruction</t>
  </si>
  <si>
    <t>9400-00-011</t>
  </si>
  <si>
    <t xml:space="preserve">Gate 4 Access Road Widening </t>
  </si>
  <si>
    <t>9400-00-012</t>
  </si>
  <si>
    <t xml:space="preserve">JFC Improvements at the ADM Exit </t>
  </si>
  <si>
    <t>9400-00-019</t>
  </si>
  <si>
    <t>DRAVO 2 Additional Truck Queuing and Utility Enhancements</t>
  </si>
  <si>
    <t>9400-00-006</t>
  </si>
  <si>
    <t>Sam Rankin Street Reconstruction</t>
  </si>
  <si>
    <t>9400-00-020</t>
  </si>
  <si>
    <t>Roadway Illumination</t>
  </si>
  <si>
    <t>9400-00-022</t>
  </si>
  <si>
    <t>North Access Road and Transloading Road</t>
  </si>
  <si>
    <t>9400-00-023</t>
  </si>
  <si>
    <t xml:space="preserve">Railyard Flyover </t>
  </si>
  <si>
    <t>9400-00-027</t>
  </si>
  <si>
    <t xml:space="preserve">Texas Logistics Center Rail Expansion </t>
  </si>
  <si>
    <t>9400-00-008</t>
  </si>
  <si>
    <t>West End Cargo Expansion</t>
  </si>
  <si>
    <t>9400-00-014</t>
  </si>
  <si>
    <t>South End Truck Queuing Area</t>
  </si>
  <si>
    <t>9400-00-004</t>
  </si>
  <si>
    <t>Area 5 Stabilization</t>
  </si>
  <si>
    <t>9400-00-015</t>
  </si>
  <si>
    <t>Trans Modal Containerized Project Cargo Loading Facility</t>
  </si>
  <si>
    <t>9400-00-005</t>
  </si>
  <si>
    <t>9400-00-007</t>
  </si>
  <si>
    <t>Sabine</t>
  </si>
  <si>
    <t>Sheet Piling Replacement</t>
  </si>
  <si>
    <t>9400-00-021</t>
  </si>
  <si>
    <t>Houston</t>
  </si>
  <si>
    <t>Barbours Cut Terminal Container Wharf Upgrade</t>
  </si>
  <si>
    <t>9400-00-003</t>
  </si>
  <si>
    <t>Brownsville</t>
  </si>
  <si>
    <t>Bulk Cargo Dock No. 3 Rehab  &amp; Expansion</t>
  </si>
  <si>
    <t>9400-00-016</t>
  </si>
  <si>
    <t>Bulkhead Repair</t>
  </si>
  <si>
    <t>9400-00-017</t>
  </si>
  <si>
    <t xml:space="preserve">Calhoun </t>
  </si>
  <si>
    <t>Boat Ramp Access Improvements</t>
  </si>
  <si>
    <t>9400-00-018</t>
  </si>
  <si>
    <t>Bulk Materials Terminal Facility</t>
  </si>
  <si>
    <t xml:space="preserve">9400-00-024 </t>
  </si>
  <si>
    <t>Update</t>
  </si>
  <si>
    <t>Reason for Update</t>
  </si>
  <si>
    <t>Initiated by</t>
  </si>
  <si>
    <t>Added reimbursement cover letter to the spreadsheet and added comments.</t>
  </si>
  <si>
    <t>Allow the form to populate formulas to lessen errors, and provide clarification to LG.</t>
  </si>
  <si>
    <t>Heather</t>
  </si>
  <si>
    <t>On cover: 
Added data validation notes to dropdown lists; removed tracking spreadsheet from checklist and added site visit documentation
On reimbursement traker:
Updated tracking headers to formula</t>
  </si>
  <si>
    <t>Updated to add clarification to LG and simplify usage</t>
  </si>
  <si>
    <t>Kris</t>
  </si>
  <si>
    <t xml:space="preserve">On Cover: 
Removed proof of payment issuance; removed proof payment was cleared; removed repeated word required below calculations; added the reimbursement amount cover/tracker/difference outside of the printed area. </t>
  </si>
  <si>
    <t>Updated directives on the Reimbursement Certification notifying LG that proof is not required upfront; however, it is an auditable item to prove the funds are reimbursable. Added formula out of boundaries of the print area to ensure cover and tracker amounts match.</t>
  </si>
  <si>
    <t xml:space="preserve">2. Reimbursement Tracker </t>
  </si>
  <si>
    <t>3. Letter of recommendation with summary of work performed</t>
  </si>
  <si>
    <t>4. Invoice(s)/ Pay estimate(s) and/or Application(s)</t>
  </si>
  <si>
    <t>6. Construction Schedule</t>
  </si>
  <si>
    <t>7. Weekly Progress Reports and Site Photos</t>
  </si>
  <si>
    <t xml:space="preserve">Original construction contract amount </t>
  </si>
  <si>
    <t>Current construction contract amount</t>
  </si>
  <si>
    <t>Maximum state participation (Grant amount)</t>
  </si>
  <si>
    <t xml:space="preserve">Monthly Reimbursement Summary </t>
  </si>
  <si>
    <t>Total Dollar Value of Approved  Change Orders</t>
  </si>
  <si>
    <t>Notice to Proceed Date</t>
  </si>
  <si>
    <t>Original Contract Days</t>
  </si>
  <si>
    <t xml:space="preserve">Approved Additional Days </t>
  </si>
  <si>
    <t>Retainage Percent</t>
  </si>
  <si>
    <t>Amount Invoiced During Service Period</t>
  </si>
  <si>
    <t xml:space="preserve">Retainage Amount During Service Period </t>
  </si>
  <si>
    <t>Ineligible Expenses</t>
  </si>
  <si>
    <t>Rider 45</t>
  </si>
  <si>
    <t>SCP 88</t>
  </si>
  <si>
    <t>MIP 88</t>
  </si>
  <si>
    <t>Usability and visibility for the end user.</t>
  </si>
  <si>
    <t>Kris/Khristen</t>
  </si>
  <si>
    <t>Updated tracker to feed cover, updated terms in cells, added data validations rather than notes for better visibility for users, added additional approved dates on the tracker, moved the invoice # to the top of the cover, modified construction dates on the tracker. renamed data dump tab to project data</t>
  </si>
  <si>
    <t>Original Construction Contract Amount</t>
  </si>
  <si>
    <t>Quantity of Vendor Invoices Paid</t>
  </si>
  <si>
    <t>Number of Approved Change Orders</t>
  </si>
  <si>
    <t>Dollar Value of Approved Change Orders</t>
  </si>
  <si>
    <t>Calculated Substantial Completion Date</t>
  </si>
  <si>
    <t>1. Monthly Reimbursement Summary (current page)</t>
  </si>
  <si>
    <t>Reimbursement Tracker</t>
  </si>
  <si>
    <t>Updated the fill colors on the summary page so that the previously gray cells are dark blue with white font (mirrors the tracker), and the cells with formulas are now light grey. Updated the revision date on the summary page to 01/13/25 and added the revision date to the tracker.</t>
  </si>
  <si>
    <t>Khristen</t>
  </si>
  <si>
    <r>
      <rPr>
        <u/>
        <sz val="11"/>
        <color theme="1"/>
        <rFont val="Calibri"/>
        <family val="2"/>
        <scheme val="minor"/>
      </rPr>
      <t>Updated tracker:</t>
    </r>
    <r>
      <rPr>
        <sz val="11"/>
        <color theme="1"/>
        <rFont val="Calibri"/>
        <family val="2"/>
        <scheme val="minor"/>
      </rPr>
      <t xml:space="preserve">
1. Title: Project Reimbursement Tracker --&gt; Reimbursement Tracker
2. Tracker project info: Calculated Construction Completion Date --&gt; Calculated Substantial Completion Date 
</t>
    </r>
    <r>
      <rPr>
        <u/>
        <sz val="11"/>
        <color theme="1"/>
        <rFont val="Calibri"/>
        <family val="2"/>
        <scheme val="minor"/>
      </rPr>
      <t>Updated RS:</t>
    </r>
    <r>
      <rPr>
        <sz val="11"/>
        <color theme="1"/>
        <rFont val="Calibri"/>
        <family val="2"/>
        <scheme val="minor"/>
      </rPr>
      <t xml:space="preserve">
1. Tab label: Reimbursement Details --&gt; Reimbursement Summary
2. RS supporting docs list: Monthly Reimbursement Cover Letter (current page) --&gt; Monthly Reimbursement Summary (current page)
3. RS supporting docs list: Reimbursement Tracker --&gt; added link to RT tab</t>
    </r>
  </si>
  <si>
    <t>Consistency with terminology and Usability and visibility for the end user.</t>
  </si>
  <si>
    <t>5. MRD Monthly Reimbursement Certification Form</t>
  </si>
  <si>
    <t>Updated RS tab to update name of monthly reimbursement certificate</t>
  </si>
  <si>
    <t>consistent with new form names</t>
  </si>
  <si>
    <t xml:space="preserve">Kris </t>
  </si>
  <si>
    <t>Any date after vendor was paid</t>
  </si>
  <si>
    <t>TxDOT Port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</si>
</sst>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F800]dddd\,\ mmmm\ dd\,\ yyyy"/>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8"/>
      <color theme="1"/>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8"/>
      <color theme="1"/>
      <name val="Calibri"/>
      <family val="2"/>
      <scheme val="minor"/>
    </font>
    <font>
      <sz val="11"/>
      <color rgb="FFFF0000"/>
      <name val="Calibri"/>
      <family val="2"/>
      <scheme val="minor"/>
    </font>
    <font>
      <b/>
      <sz val="12"/>
      <color theme="0"/>
      <name val="Calibri"/>
      <family val="2"/>
      <scheme val="minor"/>
    </font>
    <font>
      <b/>
      <u/>
      <sz val="20"/>
      <color theme="0" tint="-0.499984740745262"/>
      <name val="Verdana"/>
      <family val="2"/>
    </font>
    <font>
      <sz val="11"/>
      <color theme="1"/>
      <name val="Verdana"/>
      <family val="2"/>
    </font>
    <font>
      <b/>
      <sz val="10"/>
      <color theme="0"/>
      <name val="Verdana"/>
      <family val="2"/>
    </font>
    <font>
      <sz val="10"/>
      <color theme="1"/>
      <name val="Verdana"/>
      <family val="2"/>
    </font>
    <font>
      <sz val="11"/>
      <color theme="0"/>
      <name val="Verdana"/>
      <family val="2"/>
    </font>
    <font>
      <b/>
      <sz val="10"/>
      <color theme="1"/>
      <name val="Verdana"/>
      <family val="2"/>
    </font>
    <font>
      <sz val="8"/>
      <name val="Calibri"/>
      <family val="2"/>
      <scheme val="minor"/>
    </font>
    <font>
      <b/>
      <sz val="11"/>
      <color theme="0"/>
      <name val="Calibri"/>
      <family val="2"/>
      <scheme val="minor"/>
    </font>
    <font>
      <u/>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53">
    <border>
      <left/>
      <right/>
      <top/>
      <bottom/>
      <diagonal/>
    </border>
    <border>
      <left/>
      <right/>
      <top style="thin">
        <color theme="2" tint="-0.249977111117893"/>
      </top>
      <bottom style="thin">
        <color theme="2" tint="-0.249977111117893"/>
      </bottom>
      <diagonal/>
    </border>
    <border>
      <left style="thin">
        <color theme="2" tint="-0.249977111117893"/>
      </left>
      <right/>
      <top style="thin">
        <color theme="0" tint="-0.249977111117893"/>
      </top>
      <bottom style="thin">
        <color theme="0" tint="-0.249977111117893"/>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1" tint="0.499984740745262"/>
      </right>
      <top/>
      <bottom style="thin">
        <color theme="1" tint="0.499984740745262"/>
      </bottom>
      <diagonal/>
    </border>
    <border>
      <left/>
      <right/>
      <top/>
      <bottom style="thin">
        <color theme="2" tint="-0.249977111117893"/>
      </bottom>
      <diagonal/>
    </border>
    <border>
      <left style="thin">
        <color theme="1" tint="0.499984740745262"/>
      </left>
      <right style="thin">
        <color theme="1" tint="0.499984740745262"/>
      </right>
      <top/>
      <bottom style="thin">
        <color theme="1" tint="0.499984740745262"/>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cellStyleXfs>
  <cellXfs count="153">
    <xf numFmtId="0" fontId="0" fillId="0" borderId="0" xfId="0"/>
    <xf numFmtId="0" fontId="0" fillId="0" borderId="5" xfId="0" applyBorder="1"/>
    <xf numFmtId="0" fontId="0" fillId="0" borderId="7" xfId="0" applyBorder="1"/>
    <xf numFmtId="43" fontId="0" fillId="0" borderId="0" xfId="1" applyFont="1" applyBorder="1"/>
    <xf numFmtId="0" fontId="3" fillId="0" borderId="0" xfId="0" applyFont="1"/>
    <xf numFmtId="0" fontId="0" fillId="6" borderId="0" xfId="0" applyFill="1"/>
    <xf numFmtId="0" fontId="0" fillId="0" borderId="0" xfId="0" applyAlignment="1">
      <alignment horizontal="left" wrapText="1"/>
    </xf>
    <xf numFmtId="43" fontId="0" fillId="0" borderId="0" xfId="1" applyFont="1" applyFill="1" applyBorder="1"/>
    <xf numFmtId="0" fontId="0" fillId="4" borderId="13" xfId="0" applyFill="1" applyBorder="1"/>
    <xf numFmtId="0" fontId="0" fillId="4" borderId="14" xfId="0" applyFill="1" applyBorder="1"/>
    <xf numFmtId="0" fontId="0" fillId="5" borderId="15" xfId="0" applyFill="1" applyBorder="1"/>
    <xf numFmtId="0" fontId="0" fillId="0" borderId="16" xfId="0" applyBorder="1"/>
    <xf numFmtId="0" fontId="0" fillId="0" borderId="19" xfId="0" applyBorder="1"/>
    <xf numFmtId="0" fontId="0" fillId="0" borderId="21" xfId="0" applyBorder="1"/>
    <xf numFmtId="0" fontId="0" fillId="0" borderId="17" xfId="0" applyBorder="1"/>
    <xf numFmtId="0" fontId="2" fillId="0" borderId="16" xfId="0" applyFont="1" applyBorder="1"/>
    <xf numFmtId="0" fontId="0" fillId="0" borderId="18" xfId="0" applyBorder="1"/>
    <xf numFmtId="0" fontId="0" fillId="0" borderId="20" xfId="0" applyBorder="1"/>
    <xf numFmtId="0" fontId="1" fillId="0" borderId="16" xfId="0" applyFont="1" applyBorder="1"/>
    <xf numFmtId="0" fontId="3" fillId="0" borderId="16" xfId="0" applyFont="1" applyBorder="1" applyAlignment="1">
      <alignment horizontal="right" wrapText="1"/>
    </xf>
    <xf numFmtId="0" fontId="0" fillId="0" borderId="16" xfId="0" applyBorder="1" applyAlignment="1">
      <alignment horizontal="left" wrapText="1"/>
    </xf>
    <xf numFmtId="0" fontId="0" fillId="0" borderId="30" xfId="0" applyBorder="1"/>
    <xf numFmtId="0" fontId="0" fillId="0" borderId="31" xfId="0" applyBorder="1"/>
    <xf numFmtId="0" fontId="0" fillId="0" borderId="32" xfId="0" applyBorder="1"/>
    <xf numFmtId="43" fontId="3" fillId="0" borderId="0" xfId="1" applyFont="1" applyBorder="1"/>
    <xf numFmtId="0" fontId="3" fillId="0" borderId="0" xfId="0" applyFont="1" applyAlignment="1">
      <alignment horizontal="left" wrapText="1"/>
    </xf>
    <xf numFmtId="0" fontId="4" fillId="0" borderId="5" xfId="0" applyFont="1" applyBorder="1" applyAlignment="1">
      <alignment horizontal="left" indent="1"/>
    </xf>
    <xf numFmtId="0" fontId="0" fillId="0" borderId="5" xfId="0" applyBorder="1" applyAlignment="1">
      <alignment horizontal="left" indent="1"/>
    </xf>
    <xf numFmtId="0" fontId="0" fillId="0" borderId="20" xfId="0" applyBorder="1" applyAlignment="1">
      <alignment horizontal="left" indent="1"/>
    </xf>
    <xf numFmtId="0" fontId="0" fillId="0" borderId="29" xfId="0" applyBorder="1" applyAlignment="1">
      <alignment horizontal="left" indent="1"/>
    </xf>
    <xf numFmtId="0" fontId="3" fillId="0" borderId="0" xfId="0" applyFont="1" applyAlignment="1">
      <alignment horizontal="left" indent="1"/>
    </xf>
    <xf numFmtId="14" fontId="0" fillId="0" borderId="0" xfId="0" applyNumberFormat="1" applyAlignment="1">
      <alignment wrapText="1"/>
    </xf>
    <xf numFmtId="0" fontId="0" fillId="0" borderId="0" xfId="0" applyAlignment="1">
      <alignment wrapText="1"/>
    </xf>
    <xf numFmtId="0" fontId="0" fillId="0" borderId="0" xfId="0" applyAlignment="1">
      <alignment horizontal="center"/>
    </xf>
    <xf numFmtId="0" fontId="8" fillId="0" borderId="0" xfId="4"/>
    <xf numFmtId="0" fontId="9" fillId="0" borderId="37" xfId="4" applyFont="1" applyBorder="1"/>
    <xf numFmtId="0" fontId="2" fillId="2" borderId="0" xfId="0" applyFont="1" applyFill="1" applyAlignment="1">
      <alignment horizontal="left" wrapText="1" indent="1"/>
    </xf>
    <xf numFmtId="0" fontId="2" fillId="2" borderId="16" xfId="0" applyFont="1" applyFill="1" applyBorder="1" applyAlignment="1">
      <alignment horizontal="left" wrapText="1" indent="1"/>
    </xf>
    <xf numFmtId="0" fontId="3" fillId="0" borderId="38" xfId="0" applyFont="1" applyBorder="1" applyAlignment="1">
      <alignment wrapText="1"/>
    </xf>
    <xf numFmtId="0" fontId="3" fillId="0" borderId="39" xfId="0" applyFont="1" applyBorder="1" applyAlignment="1">
      <alignment wrapText="1"/>
    </xf>
    <xf numFmtId="0" fontId="3" fillId="0" borderId="40" xfId="0" applyFont="1" applyBorder="1" applyAlignment="1">
      <alignment wrapText="1"/>
    </xf>
    <xf numFmtId="0" fontId="3" fillId="0" borderId="38" xfId="0" applyFont="1" applyBorder="1"/>
    <xf numFmtId="0" fontId="3" fillId="0" borderId="39" xfId="0" applyFont="1" applyBorder="1"/>
    <xf numFmtId="0" fontId="3" fillId="0" borderId="40" xfId="0" applyFont="1" applyBorder="1"/>
    <xf numFmtId="0" fontId="10" fillId="0" borderId="31" xfId="0" applyFont="1" applyBorder="1"/>
    <xf numFmtId="0" fontId="12" fillId="7" borderId="0" xfId="0" applyFont="1" applyFill="1"/>
    <xf numFmtId="0" fontId="12" fillId="8" borderId="10" xfId="0" applyFont="1" applyFill="1" applyBorder="1"/>
    <xf numFmtId="0" fontId="12" fillId="7" borderId="8" xfId="0" applyFont="1" applyFill="1" applyBorder="1"/>
    <xf numFmtId="0" fontId="0" fillId="9" borderId="10" xfId="0" applyFill="1" applyBorder="1"/>
    <xf numFmtId="0" fontId="0" fillId="9" borderId="8" xfId="0" applyFill="1" applyBorder="1"/>
    <xf numFmtId="0" fontId="0" fillId="10" borderId="10" xfId="0" applyFill="1" applyBorder="1"/>
    <xf numFmtId="14" fontId="0" fillId="0" borderId="0" xfId="0" applyNumberFormat="1" applyAlignment="1">
      <alignment vertical="top" wrapText="1"/>
    </xf>
    <xf numFmtId="0" fontId="0" fillId="0" borderId="0" xfId="0" applyAlignment="1">
      <alignment vertical="top" wrapText="1"/>
    </xf>
    <xf numFmtId="0" fontId="13" fillId="2" borderId="0" xfId="0" applyFont="1" applyFill="1" applyAlignment="1">
      <alignment vertical="center"/>
    </xf>
    <xf numFmtId="0" fontId="14" fillId="0" borderId="0" xfId="0" applyFont="1"/>
    <xf numFmtId="0" fontId="14" fillId="0" borderId="0" xfId="0" applyFont="1" applyAlignment="1">
      <alignment wrapText="1"/>
    </xf>
    <xf numFmtId="0" fontId="14" fillId="0" borderId="0" xfId="0" applyFont="1" applyBorder="1" applyAlignment="1">
      <alignment wrapText="1"/>
    </xf>
    <xf numFmtId="0" fontId="15" fillId="3" borderId="2" xfId="0" applyFont="1" applyFill="1" applyBorder="1" applyAlignment="1">
      <alignment horizontal="left" vertical="center" wrapText="1"/>
    </xf>
    <xf numFmtId="165" fontId="16" fillId="0" borderId="11" xfId="0" applyNumberFormat="1" applyFont="1" applyFill="1" applyBorder="1" applyAlignment="1">
      <alignment horizontal="center" vertical="center" wrapText="1"/>
    </xf>
    <xf numFmtId="165" fontId="16" fillId="0" borderId="48" xfId="0" applyNumberFormat="1" applyFont="1" applyFill="1" applyBorder="1" applyAlignment="1">
      <alignment horizontal="center" vertical="center" wrapText="1"/>
    </xf>
    <xf numFmtId="0" fontId="15" fillId="3" borderId="0" xfId="0" applyFont="1" applyFill="1" applyAlignment="1">
      <alignment horizontal="left" vertical="center" wrapText="1"/>
    </xf>
    <xf numFmtId="0" fontId="15" fillId="3" borderId="51" xfId="0" applyFont="1" applyFill="1" applyBorder="1" applyAlignment="1">
      <alignment horizontal="left" vertical="center" wrapText="1"/>
    </xf>
    <xf numFmtId="0" fontId="15" fillId="3" borderId="1" xfId="0" applyFont="1" applyFill="1" applyBorder="1" applyAlignment="1">
      <alignment horizontal="left" vertical="center" wrapText="1"/>
    </xf>
    <xf numFmtId="164" fontId="16" fillId="0" borderId="0" xfId="0" applyNumberFormat="1" applyFont="1" applyAlignment="1">
      <alignment horizontal="center" vertical="center" wrapText="1"/>
    </xf>
    <xf numFmtId="1"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0" fontId="16" fillId="0" borderId="0" xfId="0" applyFont="1" applyAlignment="1">
      <alignment wrapText="1"/>
    </xf>
    <xf numFmtId="0" fontId="17" fillId="0" borderId="0" xfId="0" applyFont="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vertical="center" wrapText="1"/>
    </xf>
    <xf numFmtId="0" fontId="18" fillId="0" borderId="0" xfId="0" applyFont="1" applyAlignment="1">
      <alignment vertical="center" wrapText="1"/>
    </xf>
    <xf numFmtId="0" fontId="0" fillId="0" borderId="8" xfId="0" applyBorder="1" applyAlignment="1" applyProtection="1">
      <alignment horizontal="left" wrapText="1"/>
      <protection locked="0"/>
    </xf>
    <xf numFmtId="0" fontId="0" fillId="0" borderId="9" xfId="0" applyBorder="1" applyProtection="1">
      <protection locked="0"/>
    </xf>
    <xf numFmtId="164" fontId="16" fillId="0" borderId="8" xfId="0" applyNumberFormat="1" applyFont="1" applyBorder="1" applyAlignment="1" applyProtection="1">
      <alignment horizontal="center" vertical="center" wrapText="1"/>
      <protection locked="0"/>
    </xf>
    <xf numFmtId="1" fontId="16" fillId="0" borderId="8" xfId="0" applyNumberFormat="1" applyFont="1" applyBorder="1" applyAlignment="1" applyProtection="1">
      <alignment horizontal="center" vertical="center"/>
      <protection locked="0"/>
    </xf>
    <xf numFmtId="1" fontId="16" fillId="0" borderId="52" xfId="0" applyNumberFormat="1" applyFont="1" applyBorder="1" applyAlignment="1" applyProtection="1">
      <alignment horizontal="center" vertical="center" wrapText="1"/>
      <protection locked="0"/>
    </xf>
    <xf numFmtId="9" fontId="16" fillId="0" borderId="4" xfId="0" applyNumberFormat="1" applyFont="1" applyFill="1" applyBorder="1" applyAlignment="1" applyProtection="1">
      <alignment horizontal="center" vertical="center" wrapText="1"/>
      <protection locked="0"/>
    </xf>
    <xf numFmtId="1" fontId="16" fillId="0" borderId="4" xfId="3" applyNumberFormat="1" applyFont="1" applyBorder="1" applyAlignment="1" applyProtection="1">
      <alignment horizontal="center" vertical="center" wrapText="1"/>
      <protection locked="0"/>
    </xf>
    <xf numFmtId="0" fontId="16" fillId="0" borderId="10" xfId="0" applyFont="1" applyFill="1" applyBorder="1" applyAlignment="1" applyProtection="1">
      <alignment vertical="center"/>
      <protection locked="0"/>
    </xf>
    <xf numFmtId="0" fontId="16" fillId="0" borderId="50"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1" fontId="16" fillId="0" borderId="0" xfId="0" quotePrefix="1" applyNumberFormat="1" applyFont="1" applyAlignment="1" applyProtection="1">
      <alignment horizontal="right" vertical="center" wrapText="1"/>
      <protection locked="0"/>
    </xf>
    <xf numFmtId="164" fontId="16" fillId="0" borderId="0" xfId="0" applyNumberFormat="1" applyFont="1" applyAlignment="1" applyProtection="1">
      <alignment vertical="center" wrapText="1"/>
      <protection locked="0"/>
    </xf>
    <xf numFmtId="1" fontId="16" fillId="0" borderId="0" xfId="0" quotePrefix="1" applyNumberFormat="1" applyFont="1" applyAlignment="1" applyProtection="1">
      <alignment horizontal="right" wrapText="1"/>
      <protection locked="0"/>
    </xf>
    <xf numFmtId="1" fontId="16" fillId="0" borderId="0" xfId="0" applyNumberFormat="1" applyFont="1" applyAlignment="1" applyProtection="1">
      <alignment vertical="center" wrapText="1"/>
      <protection locked="0"/>
    </xf>
    <xf numFmtId="8" fontId="16" fillId="0" borderId="52" xfId="0" applyNumberFormat="1" applyFont="1" applyFill="1" applyBorder="1" applyAlignment="1" applyProtection="1">
      <alignment horizontal="center" vertical="center" wrapText="1"/>
      <protection locked="0"/>
    </xf>
    <xf numFmtId="8" fontId="16" fillId="0" borderId="4" xfId="0" applyNumberFormat="1" applyFont="1" applyFill="1" applyBorder="1" applyAlignment="1" applyProtection="1">
      <alignment horizontal="center" vertical="center" wrapText="1"/>
      <protection locked="0"/>
    </xf>
    <xf numFmtId="6" fontId="16" fillId="0" borderId="4" xfId="0" applyNumberFormat="1" applyFont="1" applyBorder="1" applyAlignment="1" applyProtection="1">
      <alignment horizontal="center" vertical="center" wrapText="1"/>
      <protection locked="0"/>
    </xf>
    <xf numFmtId="8" fontId="16" fillId="0" borderId="0" xfId="0" applyNumberFormat="1" applyFont="1" applyAlignment="1" applyProtection="1">
      <alignment vertical="center" wrapText="1"/>
      <protection locked="0"/>
    </xf>
    <xf numFmtId="8" fontId="16" fillId="0" borderId="0" xfId="0" applyNumberFormat="1" applyFont="1" applyAlignment="1">
      <alignment vertical="center" wrapText="1"/>
    </xf>
    <xf numFmtId="8" fontId="18" fillId="0" borderId="0" xfId="0" applyNumberFormat="1" applyFont="1" applyAlignment="1">
      <alignment vertical="center" wrapText="1"/>
    </xf>
    <xf numFmtId="8" fontId="18" fillId="0" borderId="0" xfId="0" applyNumberFormat="1" applyFont="1"/>
    <xf numFmtId="164" fontId="0" fillId="11" borderId="5" xfId="0" applyNumberFormat="1" applyFill="1" applyBorder="1" applyAlignment="1">
      <alignment horizontal="left" indent="1"/>
    </xf>
    <xf numFmtId="8" fontId="0" fillId="11" borderId="8" xfId="1" applyNumberFormat="1" applyFont="1" applyFill="1" applyBorder="1"/>
    <xf numFmtId="8" fontId="0" fillId="11" borderId="8" xfId="2" applyNumberFormat="1" applyFont="1" applyFill="1" applyBorder="1"/>
    <xf numFmtId="8" fontId="0" fillId="11" borderId="12" xfId="2" applyNumberFormat="1" applyFont="1" applyFill="1" applyBorder="1"/>
    <xf numFmtId="164" fontId="16" fillId="11" borderId="4" xfId="0" applyNumberFormat="1" applyFont="1" applyFill="1" applyBorder="1" applyAlignment="1">
      <alignment horizontal="center" vertical="center" wrapText="1"/>
    </xf>
    <xf numFmtId="0" fontId="12" fillId="3" borderId="22" xfId="0" applyFont="1" applyFill="1" applyBorder="1" applyAlignment="1">
      <alignment horizontal="left" indent="1"/>
    </xf>
    <xf numFmtId="0" fontId="12" fillId="3" borderId="28" xfId="0" applyFont="1" applyFill="1" applyBorder="1" applyAlignment="1">
      <alignment horizontal="left" indent="1"/>
    </xf>
    <xf numFmtId="0" fontId="12" fillId="3" borderId="24" xfId="0" applyFont="1" applyFill="1" applyBorder="1" applyAlignment="1">
      <alignment horizontal="left" indent="1"/>
    </xf>
    <xf numFmtId="0" fontId="12" fillId="3" borderId="25" xfId="0" applyFont="1" applyFill="1" applyBorder="1" applyAlignment="1">
      <alignment horizontal="left" indent="1"/>
    </xf>
    <xf numFmtId="0" fontId="12" fillId="3" borderId="27" xfId="0" applyFont="1" applyFill="1" applyBorder="1" applyAlignment="1">
      <alignment horizontal="left" indent="1"/>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20" fillId="3" borderId="10" xfId="0" applyFont="1" applyFill="1" applyBorder="1" applyAlignment="1">
      <alignment horizontal="left" indent="1"/>
    </xf>
    <xf numFmtId="0" fontId="20" fillId="3" borderId="11" xfId="0" applyFont="1" applyFill="1" applyBorder="1" applyAlignment="1">
      <alignment horizontal="left" indent="1"/>
    </xf>
    <xf numFmtId="166" fontId="11" fillId="0" borderId="6" xfId="0" applyNumberFormat="1" applyFont="1" applyBorder="1" applyAlignment="1" applyProtection="1">
      <alignment horizontal="left" indent="1"/>
      <protection locked="0"/>
    </xf>
    <xf numFmtId="166" fontId="11" fillId="0" borderId="23" xfId="0" applyNumberFormat="1" applyFont="1" applyBorder="1" applyAlignment="1" applyProtection="1">
      <alignment horizontal="left" indent="1"/>
      <protection locked="0"/>
    </xf>
    <xf numFmtId="0" fontId="11" fillId="0" borderId="6" xfId="0" applyFont="1" applyBorder="1" applyAlignment="1" applyProtection="1">
      <alignment horizontal="left" indent="1"/>
      <protection locked="0"/>
    </xf>
    <xf numFmtId="0" fontId="11" fillId="0" borderId="23" xfId="0" applyFont="1" applyBorder="1" applyAlignment="1" applyProtection="1">
      <alignment horizontal="left" indent="1"/>
      <protection locked="0"/>
    </xf>
    <xf numFmtId="0" fontId="0" fillId="11" borderId="33" xfId="0" applyNumberFormat="1" applyFill="1" applyBorder="1" applyAlignment="1">
      <alignment horizontal="left" indent="1"/>
    </xf>
    <xf numFmtId="0" fontId="0" fillId="11" borderId="6" xfId="0" applyNumberFormat="1" applyFill="1" applyBorder="1" applyAlignment="1">
      <alignment horizontal="left" indent="1"/>
    </xf>
    <xf numFmtId="0" fontId="0" fillId="11" borderId="23" xfId="0" applyNumberFormat="1" applyFill="1" applyBorder="1" applyAlignment="1">
      <alignment horizontal="left" indent="1"/>
    </xf>
    <xf numFmtId="0" fontId="11" fillId="0" borderId="33" xfId="0" applyFont="1" applyBorder="1" applyAlignment="1" applyProtection="1">
      <alignment horizontal="left" indent="1"/>
      <protection locked="0"/>
    </xf>
    <xf numFmtId="0" fontId="0" fillId="0" borderId="6" xfId="0" applyBorder="1" applyAlignment="1" applyProtection="1">
      <alignment horizontal="left" indent="1"/>
      <protection locked="0"/>
    </xf>
    <xf numFmtId="0" fontId="0" fillId="0" borderId="23" xfId="0" applyBorder="1" applyAlignment="1" applyProtection="1">
      <alignment horizontal="left" indent="1"/>
      <protection locked="0"/>
    </xf>
    <xf numFmtId="0" fontId="0" fillId="11" borderId="11" xfId="0" applyFill="1" applyBorder="1" applyAlignment="1">
      <alignment horizontal="left" indent="1"/>
    </xf>
    <xf numFmtId="0" fontId="0" fillId="11" borderId="26" xfId="0" applyFill="1" applyBorder="1" applyAlignment="1">
      <alignment horizontal="left" indent="1"/>
    </xf>
    <xf numFmtId="0" fontId="0" fillId="0" borderId="33" xfId="0" applyFill="1" applyBorder="1" applyAlignment="1" applyProtection="1">
      <alignment horizontal="left" indent="1"/>
      <protection locked="0"/>
    </xf>
    <xf numFmtId="0" fontId="0" fillId="0" borderId="6" xfId="0" applyFill="1" applyBorder="1" applyAlignment="1" applyProtection="1">
      <alignment horizontal="left" indent="1"/>
      <protection locked="0"/>
    </xf>
    <xf numFmtId="0" fontId="7" fillId="0" borderId="6" xfId="0" applyFont="1" applyFill="1" applyBorder="1" applyAlignment="1" applyProtection="1">
      <alignment horizontal="left" indent="1"/>
      <protection locked="0"/>
    </xf>
    <xf numFmtId="0" fontId="7" fillId="0" borderId="23" xfId="0" applyFont="1" applyFill="1" applyBorder="1" applyAlignment="1" applyProtection="1">
      <alignment horizontal="left" indent="1"/>
      <protection locked="0"/>
    </xf>
    <xf numFmtId="0" fontId="7" fillId="11" borderId="34" xfId="0" applyFont="1" applyFill="1" applyBorder="1" applyAlignment="1">
      <alignment horizontal="left" indent="1"/>
    </xf>
    <xf numFmtId="0" fontId="7" fillId="11" borderId="35" xfId="0" applyFont="1" applyFill="1" applyBorder="1" applyAlignment="1">
      <alignment horizontal="left" indent="1"/>
    </xf>
    <xf numFmtId="0" fontId="7" fillId="11" borderId="36" xfId="0" applyFont="1" applyFill="1" applyBorder="1" applyAlignment="1">
      <alignment horizontal="left" indent="1"/>
    </xf>
    <xf numFmtId="0" fontId="20" fillId="3" borderId="48" xfId="0" applyFont="1" applyFill="1" applyBorder="1" applyAlignment="1">
      <alignment horizontal="left" indent="1"/>
    </xf>
    <xf numFmtId="0" fontId="0" fillId="11" borderId="33" xfId="0" applyFill="1" applyBorder="1" applyAlignment="1">
      <alignment horizontal="left" indent="1"/>
    </xf>
    <xf numFmtId="0" fontId="0" fillId="11" borderId="6" xfId="0" applyFill="1" applyBorder="1" applyAlignment="1">
      <alignment horizontal="left" indent="1"/>
    </xf>
    <xf numFmtId="0" fontId="0" fillId="11" borderId="23" xfId="0" applyFill="1" applyBorder="1" applyAlignment="1">
      <alignment horizontal="left" indent="1"/>
    </xf>
    <xf numFmtId="0" fontId="0" fillId="0" borderId="49" xfId="0" applyBorder="1" applyAlignment="1">
      <alignment horizontal="left" wrapText="1" indent="1"/>
    </xf>
    <xf numFmtId="0" fontId="0" fillId="0" borderId="11" xfId="0" applyBorder="1" applyAlignment="1">
      <alignment horizontal="left" wrapText="1" indent="1"/>
    </xf>
    <xf numFmtId="0" fontId="0" fillId="0" borderId="48" xfId="0" applyBorder="1" applyAlignment="1">
      <alignment horizontal="left" wrapText="1" indent="1"/>
    </xf>
    <xf numFmtId="0" fontId="0" fillId="0" borderId="16" xfId="0" applyBorder="1" applyAlignment="1">
      <alignment horizontal="left" indent="1"/>
    </xf>
    <xf numFmtId="0" fontId="0" fillId="0" borderId="0" xfId="0" applyAlignment="1">
      <alignment horizontal="left" indent="1"/>
    </xf>
    <xf numFmtId="0" fontId="0" fillId="0" borderId="47" xfId="0" applyBorder="1" applyAlignment="1">
      <alignment horizontal="left" wrapText="1" indent="1"/>
    </xf>
    <xf numFmtId="0" fontId="0" fillId="0" borderId="8" xfId="0" applyBorder="1" applyAlignment="1">
      <alignment horizontal="left" wrapText="1" indent="1"/>
    </xf>
    <xf numFmtId="0" fontId="2" fillId="2" borderId="16" xfId="0" applyFont="1" applyFill="1" applyBorder="1" applyAlignment="1">
      <alignment horizontal="left" wrapText="1" indent="1"/>
    </xf>
    <xf numFmtId="0" fontId="2" fillId="2" borderId="0" xfId="0" applyFont="1" applyFill="1" applyAlignment="1">
      <alignment horizontal="left" wrapText="1" indent="1"/>
    </xf>
    <xf numFmtId="0" fontId="8" fillId="0" borderId="49" xfId="4" applyBorder="1" applyAlignment="1">
      <alignment horizontal="left" wrapText="1" indent="1"/>
    </xf>
    <xf numFmtId="0" fontId="8" fillId="0" borderId="11" xfId="4" applyBorder="1" applyAlignment="1">
      <alignment horizontal="left" wrapText="1" indent="1"/>
    </xf>
    <xf numFmtId="0" fontId="8" fillId="0" borderId="48" xfId="4" applyBorder="1" applyAlignment="1">
      <alignment horizontal="left" wrapText="1" indent="1"/>
    </xf>
    <xf numFmtId="0" fontId="20" fillId="3" borderId="41" xfId="0" applyFont="1" applyFill="1" applyBorder="1" applyAlignment="1">
      <alignment horizontal="left"/>
    </xf>
    <xf numFmtId="0" fontId="20" fillId="3" borderId="42" xfId="0" applyFont="1" applyFill="1" applyBorder="1" applyAlignment="1">
      <alignment horizontal="left"/>
    </xf>
    <xf numFmtId="0" fontId="20" fillId="3" borderId="43" xfId="0" applyFont="1" applyFill="1" applyBorder="1" applyAlignment="1">
      <alignment horizontal="left"/>
    </xf>
    <xf numFmtId="8" fontId="3" fillId="11" borderId="46" xfId="2" applyNumberFormat="1" applyFont="1" applyFill="1" applyBorder="1" applyAlignment="1">
      <alignment horizontal="right"/>
    </xf>
    <xf numFmtId="8" fontId="3" fillId="11" borderId="12" xfId="2" applyNumberFormat="1" applyFont="1" applyFill="1" applyBorder="1" applyAlignment="1">
      <alignment horizontal="right"/>
    </xf>
    <xf numFmtId="0" fontId="20" fillId="3" borderId="44" xfId="0" applyFont="1" applyFill="1" applyBorder="1" applyAlignment="1">
      <alignment horizontal="left" wrapText="1"/>
    </xf>
    <xf numFmtId="0" fontId="20" fillId="3" borderId="9" xfId="0" applyFont="1" applyFill="1" applyBorder="1" applyAlignment="1">
      <alignment horizontal="left" wrapText="1"/>
    </xf>
    <xf numFmtId="0" fontId="20" fillId="3" borderId="45" xfId="0" applyFont="1" applyFill="1" applyBorder="1" applyAlignment="1">
      <alignment horizontal="left" wrapText="1"/>
    </xf>
  </cellXfs>
  <cellStyles count="5">
    <cellStyle name="Comma" xfId="1" builtinId="3"/>
    <cellStyle name="Currency" xfId="2" builtinId="4"/>
    <cellStyle name="Hyperlink" xfId="4" builtinId="8"/>
    <cellStyle name="Normal" xfId="0" builtinId="0"/>
    <cellStyle name="Percent" xfId="3" builtinId="5"/>
  </cellStyles>
  <dxfs count="31">
    <dxf>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0"/>
        <color theme="1"/>
        <name val="Verdana"/>
        <family val="2"/>
        <scheme val="none"/>
      </font>
      <numFmt numFmtId="12" formatCode="&quot;$&quot;#,##0.00_);[Red]\(&quot;$&quot;#,##0.00\)"/>
    </dxf>
    <dxf>
      <font>
        <strike val="0"/>
        <outline val="0"/>
        <shadow val="0"/>
        <u val="none"/>
        <vertAlign val="baseline"/>
        <sz val="10"/>
        <color theme="1"/>
        <name val="Verdana"/>
        <family val="2"/>
        <scheme val="none"/>
      </font>
      <numFmt numFmtId="12" formatCode="&quot;$&quot;#,##0.00_);[Red]\(&quot;$&quot;#,##0.00\)"/>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Verdana"/>
        <family val="2"/>
        <scheme val="none"/>
      </font>
      <numFmt numFmtId="12" formatCode="&quot;$&quot;#,##0.00_);[Red]\(&quot;$&quot;#,##0.00\)"/>
      <alignment horizontal="general" vertical="center" textRotation="0" wrapText="1" indent="0" justifyLastLine="0" shrinkToFit="0" readingOrder="0"/>
    </dxf>
    <dxf>
      <font>
        <strike val="0"/>
        <outline val="0"/>
        <shadow val="0"/>
        <u val="none"/>
        <vertAlign val="baseline"/>
        <sz val="10"/>
        <color theme="1"/>
        <name val="Verdana"/>
        <family val="2"/>
        <scheme val="none"/>
      </font>
      <numFmt numFmtId="12" formatCode="&quot;$&quot;#,##0.00_);[Red]\(&quot;$&quot;#,##0.00\)"/>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numFmt numFmtId="12" formatCode="&quot;$&quot;#,##0.00_);[Red]\(&quot;$&quot;#,##0.00\)"/>
      <alignment horizontal="general"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2" formatCode="&quot;$&quot;#,##0.00_);[Red]\(&quot;$&quot;#,##0.00\)"/>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numFmt numFmtId="12" formatCode="&quot;$&quot;#,##0.00_);[Red]\(&quot;$&quot;#,##0.00\)"/>
      <alignment horizontal="general"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2" formatCode="&quot;$&quot;#,##0.00_);[Red]\(&quot;$&quot;#,##0.00\)"/>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numFmt numFmtId="12" formatCode="&quot;$&quot;#,##0.00_);[Red]\(&quot;$&quot;#,##0.00\)"/>
      <alignment horizontal="general" vertical="center" textRotation="0" wrapText="1" indent="0" justifyLastLine="0" shrinkToFit="0" readingOrder="0"/>
    </dxf>
    <dxf>
      <font>
        <strike val="0"/>
        <outline val="0"/>
        <shadow val="0"/>
        <u val="none"/>
        <vertAlign val="baseline"/>
        <sz val="10"/>
        <color theme="1"/>
        <name val="Verdana"/>
        <family val="2"/>
        <scheme val="none"/>
      </font>
      <numFmt numFmtId="12" formatCode="&quot;$&quot;#,##0.00_);[Red]\(&quot;$&quot;#,##0.00\)"/>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font>
        <strike val="0"/>
        <outline val="0"/>
        <shadow val="0"/>
        <u val="none"/>
        <vertAlign val="baseline"/>
        <sz val="10"/>
        <color theme="1"/>
        <name val="Verdana"/>
        <family val="2"/>
        <scheme val="none"/>
      </font>
      <numFmt numFmtId="164" formatCode="[$-409]mmmm\ d\,\ yyyy;@"/>
      <fill>
        <patternFill patternType="none">
          <fgColor indexed="64"/>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font>
        <strike val="0"/>
        <outline val="0"/>
        <shadow val="0"/>
        <u val="none"/>
        <vertAlign val="baseline"/>
        <sz val="10"/>
        <color theme="1"/>
        <name val="Verdana"/>
        <family val="2"/>
        <scheme val="none"/>
      </font>
      <numFmt numFmtId="164" formatCode="[$-409]mmmm\ d\,\ yyyy;@"/>
      <fill>
        <patternFill patternType="none">
          <fgColor indexed="64"/>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font>
        <strike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dxf>
    <dxf>
      <font>
        <b/>
        <strike val="0"/>
        <outline val="0"/>
        <shadow val="0"/>
        <vertAlign val="baseline"/>
        <name val="Verdana"/>
        <family val="2"/>
        <scheme val="none"/>
      </font>
    </dxf>
    <dxf>
      <font>
        <strike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Verdana"/>
        <family val="2"/>
        <scheme val="none"/>
      </font>
      <fill>
        <patternFill patternType="none">
          <fgColor indexed="64"/>
          <bgColor auto="1"/>
        </patternFill>
      </fill>
      <alignment horizontal="center" vertical="center" textRotation="0" wrapText="1" indent="0" justifyLastLine="0" shrinkToFit="0" readingOrder="0"/>
    </dxf>
  </dxfs>
  <tableStyles count="1" defaultTableStyle="TableStyleMedium2" defaultPivotStyle="PivotStyleLight16">
    <tableStyle name="Table Style 1" pivot="0" count="0" xr9:uid="{6FF8B3EF-C1A4-4137-8769-A51670ECD2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2</xdr:row>
      <xdr:rowOff>102870</xdr:rowOff>
    </xdr:from>
    <xdr:to>
      <xdr:col>1</xdr:col>
      <xdr:colOff>800100</xdr:colOff>
      <xdr:row>5</xdr:row>
      <xdr:rowOff>153035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2420" y="474345"/>
          <a:ext cx="621030" cy="5930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133350</xdr:colOff>
          <xdr:row>43</xdr:row>
          <xdr:rowOff>9525</xdr:rowOff>
        </xdr:from>
        <xdr:to>
          <xdr:col>4</xdr:col>
          <xdr:colOff>438150</xdr:colOff>
          <xdr:row>44</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44</xdr:row>
          <xdr:rowOff>0</xdr:rowOff>
        </xdr:from>
        <xdr:to>
          <xdr:col>4</xdr:col>
          <xdr:colOff>438150</xdr:colOff>
          <xdr:row>45</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44</xdr:row>
          <xdr:rowOff>200025</xdr:rowOff>
        </xdr:from>
        <xdr:to>
          <xdr:col>4</xdr:col>
          <xdr:colOff>438150</xdr:colOff>
          <xdr:row>46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45</xdr:row>
          <xdr:rowOff>190500</xdr:rowOff>
        </xdr:from>
        <xdr:to>
          <xdr:col>4</xdr:col>
          <xdr:colOff>438150</xdr:colOff>
          <xdr:row>46</xdr:row>
          <xdr:rowOff>209550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40</xdr:row>
          <xdr:rowOff>9525</xdr:rowOff>
        </xdr:from>
        <xdr:to>
          <xdr:col>4</xdr:col>
          <xdr:colOff>438150</xdr:colOff>
          <xdr:row>41</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40</xdr:row>
          <xdr:rowOff>200025</xdr:rowOff>
        </xdr:from>
        <xdr:to>
          <xdr:col>4</xdr:col>
          <xdr:colOff>438150</xdr:colOff>
          <xdr:row>42</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9525</xdr:rowOff>
        </xdr:from>
        <xdr:to>
          <xdr:col>4</xdr:col>
          <xdr:colOff>438150</xdr:colOff>
          <xdr:row>43</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8B38F3-1ABB-43D8-BB5F-FBC02C67B934}" name="Table1" displayName="Table1" ref="B9:J30" totalsRowCount="1" headerRowDxfId="30" dataDxfId="29" totalsRowDxfId="28">
  <tableColumns count="9">
    <tableColumn id="1" xr3:uid="{F9F7A40D-B7F8-4FA4-8634-77D3A6A52115}" name="Reimbursement Request" totalsRowLabel="Total" dataDxfId="27" totalsRowDxfId="26"/>
    <tableColumn id="7" xr3:uid="{440856CC-1395-41DA-801C-9FBA85605AD5}" name="Quantity of Vendor Invoices Paid" dataDxfId="25" totalsRowDxfId="24"/>
    <tableColumn id="2" xr3:uid="{2383EB58-C9EB-493D-8391-C2F2EF28531A}" name="Begin Work Period" dataDxfId="23" totalsRowDxfId="22"/>
    <tableColumn id="3" xr3:uid="{C7B770BD-755E-4A36-B613-212956BD11AA}" name="End Work Period" dataDxfId="21" totalsRowDxfId="20"/>
    <tableColumn id="4" xr3:uid="{2BCAD6B6-7D0C-4C81-B0B2-F9AA5DA7C2D9}" name="Amount Invoiced During Service Period" totalsRowFunction="sum" dataDxfId="19" totalsRowDxfId="18">
      <calculatedColumnFormula>SUM(Table1[[#This Row],[Amount Invoiced During Service Period]]*0.25)</calculatedColumnFormula>
    </tableColumn>
    <tableColumn id="8" xr3:uid="{1101EB4C-909D-4EB2-9320-4D889AF62DB4}" name="Retainage Amount During Service Period " totalsRowFunction="sum" dataDxfId="17" totalsRowDxfId="16"/>
    <tableColumn id="9" xr3:uid="{B54EFE68-D67F-492A-A137-50FB44120189}" name="Ineligible Expenses" totalsRowFunction="sum" dataDxfId="15" totalsRowDxfId="14"/>
    <tableColumn id="5" xr3:uid="{FB0AFCE2-7CEA-45E8-933D-F674435D8B6B}" name="Requested Reimbursement" totalsRowFunction="sum" dataDxfId="13" totalsRowDxfId="12">
      <calculatedColumnFormula>Table1[[#This Row],[Amount Invoiced During Service Period]]-Table1[[#This Row],[Retainage Amount During Service Period ]]</calculatedColumnFormula>
    </tableColumn>
    <tableColumn id="6" xr3:uid="{2FDCC765-64BF-4961-B003-121267AE4662}" name="Remaining State Funds Available" dataDxfId="11" totalsRowDxfId="10"/>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8192E9-AD43-4608-BE27-5A6FD88A889B}" name="RD_SourceData" displayName="RD_SourceData" ref="E4:I52" totalsRowShown="0">
  <autoFilter ref="E4:I52" xr:uid="{998192E9-AD43-4608-BE27-5A6FD88A889B}"/>
  <tableColumns count="5">
    <tableColumn id="1" xr3:uid="{547F8EA5-11B0-4FDB-B0B0-64B80B5040DF}" name="LG"/>
    <tableColumn id="2" xr3:uid="{4E081B8F-E76A-4D5C-B968-5A993E98A4AB}" name="LGShort"/>
    <tableColumn id="3" xr3:uid="{308E5D24-CE26-4A13-9377-0E511722A99A}" name="Program"/>
    <tableColumn id="4" xr3:uid="{BC865672-0179-447D-929F-6D2CB86C8EF8}" name="Project"/>
    <tableColumn id="5" xr3:uid="{CF7BD1FF-BBB6-4654-8474-4C5DC9E92581}" name="CSJ"/>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C4271B-376B-4D52-B04D-0775F5FD6552}" name="Table24" displayName="Table24" ref="A1:D9" totalsRowCount="1" headerRowDxfId="9" dataDxfId="8">
  <autoFilter ref="A1:D8" xr:uid="{5AC4271B-376B-4D52-B04D-0775F5FD6552}"/>
  <tableColumns count="4">
    <tableColumn id="1" xr3:uid="{75A98FDA-1341-43E7-8400-28A7360534CF}" name="Date" totalsRowLabel="Total" dataDxfId="7" totalsRowDxfId="6"/>
    <tableColumn id="2" xr3:uid="{85500CA9-4133-40FF-B3CE-AEFD2BE54B2D}" name="Update" dataDxfId="5" totalsRowDxfId="4"/>
    <tableColumn id="3" xr3:uid="{61ED0313-86F1-419C-9D52-29026278F1CF}" name="Reason for Update" dataDxfId="3" totalsRowDxfId="2"/>
    <tableColumn id="4" xr3:uid="{793489B7-4ED5-425F-8CE3-125E0E9BC30B}" name="Initiated by" totalsRowFunction="count" dataDxfId="1" totalsRowDxfId="0"/>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blebits.com/office-addins-blog/dependent-cascading-dropdown-lists-excel/" TargetMode="External"/><Relationship Id="rId1" Type="http://schemas.openxmlformats.org/officeDocument/2006/relationships/hyperlink" Target="https://www.ablebits.com/office-addins-blog/dependent-dropdown-list-multiple-rows-excel/"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4517-92D3-4A30-95A6-0B1CF3CCA158}">
  <sheetPr>
    <tabColor theme="5"/>
    <pageSetUpPr fitToPage="1"/>
  </sheetPr>
  <dimension ref="A1:K189"/>
  <sheetViews>
    <sheetView showGridLines="0" zoomScaleNormal="100" zoomScalePageLayoutView="80" workbookViewId="0">
      <selection activeCell="H7" sqref="H7"/>
    </sheetView>
  </sheetViews>
  <sheetFormatPr defaultColWidth="0" defaultRowHeight="14.25" zeroHeight="1" x14ac:dyDescent="0.2"/>
  <cols>
    <col min="1" max="1" width="2.5703125" style="54" customWidth="1"/>
    <col min="2" max="2" width="19.140625" style="54" customWidth="1"/>
    <col min="3" max="4" width="25.42578125" style="54" customWidth="1"/>
    <col min="5" max="7" width="27.5703125" style="54" customWidth="1"/>
    <col min="8" max="8" width="24" style="54" customWidth="1"/>
    <col min="9" max="9" width="26" style="54" customWidth="1"/>
    <col min="10" max="10" width="24.5703125" style="54" customWidth="1"/>
    <col min="11" max="11" width="8.85546875" style="54" customWidth="1"/>
    <col min="12" max="16384" width="8.85546875" style="54" hidden="1"/>
  </cols>
  <sheetData>
    <row r="1" spans="2:10" ht="24.75" x14ac:dyDescent="0.2">
      <c r="B1" s="53" t="s">
        <v>217</v>
      </c>
      <c r="C1" s="53"/>
    </row>
    <row r="2" spans="2:10" x14ac:dyDescent="0.2">
      <c r="B2" s="55"/>
      <c r="C2" s="55"/>
      <c r="D2" s="56"/>
      <c r="E2" s="55"/>
      <c r="F2" s="55"/>
      <c r="G2" s="55"/>
      <c r="H2" s="55"/>
      <c r="I2" s="55"/>
    </row>
    <row r="3" spans="2:10" ht="17.649999999999999" customHeight="1" x14ac:dyDescent="0.2">
      <c r="B3" s="57" t="s">
        <v>4</v>
      </c>
      <c r="C3" s="78"/>
      <c r="D3" s="58"/>
      <c r="E3" s="59"/>
      <c r="F3" s="60" t="s">
        <v>198</v>
      </c>
      <c r="G3" s="73"/>
      <c r="H3" s="55"/>
      <c r="I3" s="55"/>
    </row>
    <row r="4" spans="2:10" ht="25.5" x14ac:dyDescent="0.2">
      <c r="B4" s="57" t="s">
        <v>10</v>
      </c>
      <c r="C4" s="79"/>
      <c r="D4" s="61" t="s">
        <v>211</v>
      </c>
      <c r="E4" s="85"/>
      <c r="F4" s="62" t="s">
        <v>199</v>
      </c>
      <c r="G4" s="74"/>
      <c r="H4" s="63"/>
    </row>
    <row r="5" spans="2:10" ht="38.25" x14ac:dyDescent="0.2">
      <c r="B5" s="57" t="s">
        <v>9</v>
      </c>
      <c r="C5" s="80"/>
      <c r="D5" s="62" t="s">
        <v>214</v>
      </c>
      <c r="E5" s="86"/>
      <c r="F5" s="62" t="s">
        <v>200</v>
      </c>
      <c r="G5" s="75"/>
      <c r="H5" s="64"/>
    </row>
    <row r="6" spans="2:10" ht="27.95" customHeight="1" x14ac:dyDescent="0.2">
      <c r="B6" s="57" t="s">
        <v>8</v>
      </c>
      <c r="C6" s="80"/>
      <c r="D6" s="62" t="s">
        <v>213</v>
      </c>
      <c r="E6" s="77"/>
      <c r="F6" s="62" t="s">
        <v>215</v>
      </c>
      <c r="G6" s="96" t="str">
        <f>IF(ISBLANK(G3),"",G3+G4+G5)</f>
        <v/>
      </c>
      <c r="H6" s="63"/>
    </row>
    <row r="7" spans="2:10" ht="26.45" customHeight="1" x14ac:dyDescent="0.2">
      <c r="B7" s="62" t="s">
        <v>24</v>
      </c>
      <c r="C7" s="85"/>
      <c r="D7" s="62" t="s">
        <v>25</v>
      </c>
      <c r="E7" s="87"/>
      <c r="F7" s="62" t="s">
        <v>201</v>
      </c>
      <c r="G7" s="76"/>
      <c r="H7" s="65"/>
    </row>
    <row r="8" spans="2:10" x14ac:dyDescent="0.2">
      <c r="B8" s="66"/>
      <c r="C8" s="66"/>
      <c r="D8" s="66"/>
      <c r="E8" s="66"/>
      <c r="F8" s="66"/>
      <c r="G8" s="66"/>
      <c r="H8" s="66"/>
      <c r="I8" s="55"/>
      <c r="J8" s="55"/>
    </row>
    <row r="9" spans="2:10" ht="28.5" x14ac:dyDescent="0.2">
      <c r="B9" s="67" t="s">
        <v>26</v>
      </c>
      <c r="C9" s="67" t="s">
        <v>212</v>
      </c>
      <c r="D9" s="68" t="s">
        <v>27</v>
      </c>
      <c r="E9" s="67" t="s">
        <v>28</v>
      </c>
      <c r="F9" s="68" t="s">
        <v>202</v>
      </c>
      <c r="G9" s="68" t="s">
        <v>203</v>
      </c>
      <c r="H9" s="68" t="s">
        <v>204</v>
      </c>
      <c r="I9" s="68" t="s">
        <v>29</v>
      </c>
      <c r="J9" s="68" t="s">
        <v>30</v>
      </c>
    </row>
    <row r="10" spans="2:10" x14ac:dyDescent="0.2">
      <c r="B10" s="69">
        <v>1</v>
      </c>
      <c r="C10" s="81"/>
      <c r="D10" s="82"/>
      <c r="E10" s="82"/>
      <c r="F10" s="88">
        <v>0</v>
      </c>
      <c r="G10" s="88">
        <v>0</v>
      </c>
      <c r="H10" s="88">
        <v>0</v>
      </c>
      <c r="I10" s="88">
        <v>0</v>
      </c>
      <c r="J10" s="89">
        <f>C7-Table1[[#This Row],[Requested Reimbursement]]</f>
        <v>0</v>
      </c>
    </row>
    <row r="11" spans="2:10" x14ac:dyDescent="0.2">
      <c r="B11" s="69">
        <v>2</v>
      </c>
      <c r="C11" s="83"/>
      <c r="D11" s="82"/>
      <c r="E11" s="82"/>
      <c r="F11" s="88">
        <v>0</v>
      </c>
      <c r="G11" s="88">
        <v>0</v>
      </c>
      <c r="H11" s="88">
        <v>0</v>
      </c>
      <c r="I11" s="88">
        <v>0</v>
      </c>
      <c r="J11" s="89">
        <f>J10-Table1[[#This Row],[Requested Reimbursement]]</f>
        <v>0</v>
      </c>
    </row>
    <row r="12" spans="2:10" x14ac:dyDescent="0.2">
      <c r="B12" s="69">
        <v>3</v>
      </c>
      <c r="C12" s="84"/>
      <c r="D12" s="82"/>
      <c r="E12" s="82"/>
      <c r="F12" s="88">
        <v>0</v>
      </c>
      <c r="G12" s="88">
        <v>0</v>
      </c>
      <c r="H12" s="88">
        <v>0</v>
      </c>
      <c r="I12" s="88">
        <v>0</v>
      </c>
      <c r="J12" s="89">
        <f>J11-Table1[[#This Row],[Requested Reimbursement]]</f>
        <v>0</v>
      </c>
    </row>
    <row r="13" spans="2:10" x14ac:dyDescent="0.2">
      <c r="B13" s="69">
        <v>4</v>
      </c>
      <c r="C13" s="84"/>
      <c r="D13" s="82"/>
      <c r="E13" s="82"/>
      <c r="F13" s="88">
        <v>0</v>
      </c>
      <c r="G13" s="88">
        <v>0</v>
      </c>
      <c r="H13" s="88">
        <v>0</v>
      </c>
      <c r="I13" s="88">
        <v>0</v>
      </c>
      <c r="J13" s="89">
        <f>J12-Table1[[#This Row],[Requested Reimbursement]]</f>
        <v>0</v>
      </c>
    </row>
    <row r="14" spans="2:10" x14ac:dyDescent="0.2">
      <c r="B14" s="69">
        <v>5</v>
      </c>
      <c r="C14" s="84"/>
      <c r="D14" s="82"/>
      <c r="E14" s="82"/>
      <c r="F14" s="88">
        <v>0</v>
      </c>
      <c r="G14" s="88">
        <v>0</v>
      </c>
      <c r="H14" s="88">
        <v>0</v>
      </c>
      <c r="I14" s="88">
        <v>0</v>
      </c>
      <c r="J14" s="89">
        <f>J13-Table1[[#This Row],[Requested Reimbursement]]</f>
        <v>0</v>
      </c>
    </row>
    <row r="15" spans="2:10" x14ac:dyDescent="0.2">
      <c r="B15" s="69">
        <v>6</v>
      </c>
      <c r="C15" s="84"/>
      <c r="D15" s="82"/>
      <c r="E15" s="82"/>
      <c r="F15" s="88">
        <v>0</v>
      </c>
      <c r="G15" s="88">
        <v>0</v>
      </c>
      <c r="H15" s="88">
        <v>0</v>
      </c>
      <c r="I15" s="88">
        <v>0</v>
      </c>
      <c r="J15" s="89">
        <f>J14-Table1[[#This Row],[Requested Reimbursement]]</f>
        <v>0</v>
      </c>
    </row>
    <row r="16" spans="2:10" x14ac:dyDescent="0.2">
      <c r="B16" s="69">
        <v>7</v>
      </c>
      <c r="C16" s="84"/>
      <c r="D16" s="82"/>
      <c r="E16" s="82"/>
      <c r="F16" s="88">
        <v>0</v>
      </c>
      <c r="G16" s="88">
        <v>0</v>
      </c>
      <c r="H16" s="88">
        <v>0</v>
      </c>
      <c r="I16" s="88">
        <v>0</v>
      </c>
      <c r="J16" s="89">
        <f>J15-Table1[[#This Row],[Requested Reimbursement]]</f>
        <v>0</v>
      </c>
    </row>
    <row r="17" spans="2:10" x14ac:dyDescent="0.2">
      <c r="B17" s="69">
        <v>8</v>
      </c>
      <c r="C17" s="84"/>
      <c r="D17" s="82"/>
      <c r="E17" s="82"/>
      <c r="F17" s="88">
        <v>0</v>
      </c>
      <c r="G17" s="88">
        <v>0</v>
      </c>
      <c r="H17" s="88">
        <v>0</v>
      </c>
      <c r="I17" s="88">
        <v>0</v>
      </c>
      <c r="J17" s="89">
        <f>J16-Table1[[#This Row],[Requested Reimbursement]]</f>
        <v>0</v>
      </c>
    </row>
    <row r="18" spans="2:10" x14ac:dyDescent="0.2">
      <c r="B18" s="69">
        <v>9</v>
      </c>
      <c r="C18" s="84"/>
      <c r="D18" s="82"/>
      <c r="E18" s="82"/>
      <c r="F18" s="88">
        <v>0</v>
      </c>
      <c r="G18" s="88">
        <v>0</v>
      </c>
      <c r="H18" s="88">
        <v>0</v>
      </c>
      <c r="I18" s="88">
        <v>0</v>
      </c>
      <c r="J18" s="89">
        <f>J17-Table1[[#This Row],[Requested Reimbursement]]</f>
        <v>0</v>
      </c>
    </row>
    <row r="19" spans="2:10" x14ac:dyDescent="0.2">
      <c r="B19" s="69">
        <v>10</v>
      </c>
      <c r="C19" s="84"/>
      <c r="D19" s="82"/>
      <c r="E19" s="82"/>
      <c r="F19" s="88">
        <v>0</v>
      </c>
      <c r="G19" s="88">
        <v>0</v>
      </c>
      <c r="H19" s="88">
        <v>0</v>
      </c>
      <c r="I19" s="88">
        <v>0</v>
      </c>
      <c r="J19" s="89">
        <f>J18-Table1[[#This Row],[Requested Reimbursement]]</f>
        <v>0</v>
      </c>
    </row>
    <row r="20" spans="2:10" x14ac:dyDescent="0.2">
      <c r="B20" s="69">
        <v>11</v>
      </c>
      <c r="C20" s="84"/>
      <c r="D20" s="82"/>
      <c r="E20" s="82"/>
      <c r="F20" s="88">
        <v>0</v>
      </c>
      <c r="G20" s="88">
        <v>0</v>
      </c>
      <c r="H20" s="88">
        <v>0</v>
      </c>
      <c r="I20" s="88">
        <v>0</v>
      </c>
      <c r="J20" s="89">
        <f>J19-Table1[[#This Row],[Requested Reimbursement]]</f>
        <v>0</v>
      </c>
    </row>
    <row r="21" spans="2:10" x14ac:dyDescent="0.2">
      <c r="B21" s="69">
        <v>12</v>
      </c>
      <c r="C21" s="84"/>
      <c r="D21" s="82"/>
      <c r="E21" s="82"/>
      <c r="F21" s="88">
        <v>0</v>
      </c>
      <c r="G21" s="88">
        <v>0</v>
      </c>
      <c r="H21" s="88">
        <v>0</v>
      </c>
      <c r="I21" s="88">
        <v>0</v>
      </c>
      <c r="J21" s="89">
        <f>J20-Table1[[#This Row],[Requested Reimbursement]]</f>
        <v>0</v>
      </c>
    </row>
    <row r="22" spans="2:10" x14ac:dyDescent="0.2">
      <c r="B22" s="69">
        <v>13</v>
      </c>
      <c r="C22" s="84"/>
      <c r="D22" s="82"/>
      <c r="E22" s="82"/>
      <c r="F22" s="88">
        <v>0</v>
      </c>
      <c r="G22" s="88">
        <v>0</v>
      </c>
      <c r="H22" s="88">
        <v>0</v>
      </c>
      <c r="I22" s="88">
        <v>0</v>
      </c>
      <c r="J22" s="89">
        <f>J21-Table1[[#This Row],[Requested Reimbursement]]</f>
        <v>0</v>
      </c>
    </row>
    <row r="23" spans="2:10" x14ac:dyDescent="0.2">
      <c r="B23" s="69">
        <v>14</v>
      </c>
      <c r="C23" s="84"/>
      <c r="D23" s="82"/>
      <c r="E23" s="82"/>
      <c r="F23" s="88">
        <v>0</v>
      </c>
      <c r="G23" s="88">
        <v>0</v>
      </c>
      <c r="H23" s="88">
        <v>0</v>
      </c>
      <c r="I23" s="88">
        <v>0</v>
      </c>
      <c r="J23" s="89">
        <f>J22-Table1[[#This Row],[Requested Reimbursement]]</f>
        <v>0</v>
      </c>
    </row>
    <row r="24" spans="2:10" x14ac:dyDescent="0.2">
      <c r="B24" s="69">
        <v>15</v>
      </c>
      <c r="C24" s="84"/>
      <c r="D24" s="82"/>
      <c r="E24" s="82"/>
      <c r="F24" s="88">
        <v>0</v>
      </c>
      <c r="G24" s="88">
        <v>0</v>
      </c>
      <c r="H24" s="88">
        <v>0</v>
      </c>
      <c r="I24" s="88">
        <v>0</v>
      </c>
      <c r="J24" s="89">
        <f>J23-Table1[[#This Row],[Requested Reimbursement]]</f>
        <v>0</v>
      </c>
    </row>
    <row r="25" spans="2:10" x14ac:dyDescent="0.2">
      <c r="B25" s="69">
        <v>16</v>
      </c>
      <c r="C25" s="84"/>
      <c r="D25" s="82"/>
      <c r="E25" s="82"/>
      <c r="F25" s="88">
        <v>0</v>
      </c>
      <c r="G25" s="88">
        <v>0</v>
      </c>
      <c r="H25" s="88">
        <v>0</v>
      </c>
      <c r="I25" s="88">
        <v>0</v>
      </c>
      <c r="J25" s="89">
        <f>J24-Table1[[#This Row],[Requested Reimbursement]]</f>
        <v>0</v>
      </c>
    </row>
    <row r="26" spans="2:10" x14ac:dyDescent="0.2">
      <c r="B26" s="69">
        <v>17</v>
      </c>
      <c r="C26" s="84"/>
      <c r="D26" s="82"/>
      <c r="E26" s="82"/>
      <c r="F26" s="88">
        <v>0</v>
      </c>
      <c r="G26" s="88">
        <v>0</v>
      </c>
      <c r="H26" s="88">
        <v>0</v>
      </c>
      <c r="I26" s="88">
        <v>0</v>
      </c>
      <c r="J26" s="89">
        <f>J25-Table1[[#This Row],[Requested Reimbursement]]</f>
        <v>0</v>
      </c>
    </row>
    <row r="27" spans="2:10" x14ac:dyDescent="0.2">
      <c r="B27" s="69">
        <v>18</v>
      </c>
      <c r="C27" s="84"/>
      <c r="D27" s="82"/>
      <c r="E27" s="82"/>
      <c r="F27" s="88">
        <v>0</v>
      </c>
      <c r="G27" s="88">
        <v>0</v>
      </c>
      <c r="H27" s="88">
        <v>0</v>
      </c>
      <c r="I27" s="88">
        <v>0</v>
      </c>
      <c r="J27" s="89">
        <f>J26-Table1[[#This Row],[Requested Reimbursement]]</f>
        <v>0</v>
      </c>
    </row>
    <row r="28" spans="2:10" x14ac:dyDescent="0.2">
      <c r="B28" s="69">
        <v>19</v>
      </c>
      <c r="C28" s="84"/>
      <c r="D28" s="82"/>
      <c r="E28" s="82"/>
      <c r="F28" s="88">
        <v>0</v>
      </c>
      <c r="G28" s="88">
        <v>0</v>
      </c>
      <c r="H28" s="88">
        <v>0</v>
      </c>
      <c r="I28" s="88">
        <v>0</v>
      </c>
      <c r="J28" s="89">
        <f>J27-Table1[[#This Row],[Requested Reimbursement]]</f>
        <v>0</v>
      </c>
    </row>
    <row r="29" spans="2:10" x14ac:dyDescent="0.2">
      <c r="B29" s="69">
        <v>20</v>
      </c>
      <c r="C29" s="84"/>
      <c r="D29" s="82"/>
      <c r="E29" s="82"/>
      <c r="F29" s="88">
        <v>0</v>
      </c>
      <c r="G29" s="88">
        <v>0</v>
      </c>
      <c r="H29" s="88">
        <v>0</v>
      </c>
      <c r="I29" s="88">
        <v>0</v>
      </c>
      <c r="J29" s="89">
        <f>J28-Table1[[#This Row],[Requested Reimbursement]]</f>
        <v>0</v>
      </c>
    </row>
    <row r="30" spans="2:10" x14ac:dyDescent="0.2">
      <c r="B30" s="70" t="s">
        <v>31</v>
      </c>
      <c r="C30" s="70"/>
      <c r="D30" s="70"/>
      <c r="E30" s="70"/>
      <c r="F30" s="90">
        <f>SUBTOTAL(109,Table1[Amount Invoiced During Service Period])</f>
        <v>0</v>
      </c>
      <c r="G30" s="90">
        <f>SUBTOTAL(109,Table1[[Retainage Amount During Service Period ]])</f>
        <v>0</v>
      </c>
      <c r="H30" s="90">
        <f>SUBTOTAL(109,Table1[Ineligible Expenses])</f>
        <v>0</v>
      </c>
      <c r="I30" s="90">
        <f>SUBTOTAL(109,Table1[Requested Reimbursement])</f>
        <v>0</v>
      </c>
      <c r="J30" s="91"/>
    </row>
    <row r="31" spans="2:10" x14ac:dyDescent="0.2">
      <c r="B31" s="55"/>
      <c r="C31" s="55"/>
      <c r="D31" s="55"/>
      <c r="E31" s="55"/>
      <c r="F31" s="55"/>
      <c r="G31" s="55"/>
      <c r="H31" s="55"/>
      <c r="I31" s="55"/>
      <c r="J31" s="55"/>
    </row>
    <row r="32" spans="2:10" x14ac:dyDescent="0.2">
      <c r="B32" s="55"/>
      <c r="C32" s="55"/>
      <c r="D32" s="55"/>
      <c r="E32" s="55"/>
      <c r="F32" s="55"/>
      <c r="G32" s="55"/>
      <c r="H32" s="55"/>
      <c r="I32" s="55"/>
      <c r="J32" s="55"/>
    </row>
    <row r="33" spans="2:10" hidden="1" x14ac:dyDescent="0.2">
      <c r="B33" s="55"/>
      <c r="C33" s="55"/>
      <c r="D33" s="55"/>
      <c r="E33" s="55"/>
      <c r="F33" s="55"/>
      <c r="G33" s="55"/>
      <c r="H33" s="55"/>
      <c r="I33" s="55"/>
      <c r="J33" s="55"/>
    </row>
    <row r="34" spans="2:10" hidden="1" x14ac:dyDescent="0.2">
      <c r="B34" s="55"/>
      <c r="C34" s="55"/>
      <c r="D34" s="55"/>
      <c r="E34" s="55"/>
      <c r="F34" s="55"/>
      <c r="G34" s="55"/>
      <c r="H34" s="55"/>
      <c r="I34" s="55"/>
      <c r="J34" s="55"/>
    </row>
    <row r="35" spans="2:10" hidden="1" x14ac:dyDescent="0.2">
      <c r="B35" s="55"/>
      <c r="C35" s="55"/>
      <c r="D35" s="55"/>
      <c r="E35" s="55"/>
      <c r="F35" s="55"/>
      <c r="G35" s="55"/>
      <c r="H35" s="55"/>
      <c r="I35" s="55"/>
      <c r="J35" s="55"/>
    </row>
    <row r="36" spans="2:10" hidden="1" x14ac:dyDescent="0.2">
      <c r="B36" s="55"/>
      <c r="C36" s="55"/>
      <c r="D36" s="55"/>
      <c r="E36" s="55"/>
      <c r="F36" s="55"/>
      <c r="G36" s="55"/>
      <c r="H36" s="55"/>
      <c r="I36" s="55"/>
      <c r="J36" s="55"/>
    </row>
    <row r="37" spans="2:10" hidden="1" x14ac:dyDescent="0.2">
      <c r="B37" s="55"/>
      <c r="C37" s="55"/>
      <c r="D37" s="55"/>
      <c r="E37" s="55"/>
      <c r="F37" s="55"/>
      <c r="G37" s="55"/>
      <c r="H37" s="55"/>
      <c r="I37" s="55"/>
      <c r="J37" s="55"/>
    </row>
    <row r="38" spans="2:10" hidden="1" x14ac:dyDescent="0.2">
      <c r="B38" s="55"/>
      <c r="C38" s="55"/>
      <c r="D38" s="55"/>
      <c r="E38" s="55"/>
      <c r="F38" s="55"/>
      <c r="G38" s="55"/>
      <c r="H38" s="55"/>
      <c r="I38" s="55"/>
      <c r="J38" s="55"/>
    </row>
    <row r="39" spans="2:10" hidden="1" x14ac:dyDescent="0.2">
      <c r="B39" s="55"/>
      <c r="C39" s="55"/>
      <c r="D39" s="55"/>
      <c r="E39" s="55"/>
      <c r="F39" s="55"/>
      <c r="G39" s="55"/>
      <c r="H39" s="55"/>
      <c r="I39" s="55"/>
      <c r="J39" s="55"/>
    </row>
    <row r="40" spans="2:10" hidden="1" x14ac:dyDescent="0.2">
      <c r="B40" s="55"/>
      <c r="C40" s="55"/>
      <c r="D40" s="55"/>
      <c r="E40" s="55"/>
      <c r="F40" s="55"/>
      <c r="G40" s="55"/>
      <c r="H40" s="55"/>
      <c r="I40" s="55"/>
      <c r="J40" s="55"/>
    </row>
    <row r="41" spans="2:10" hidden="1" x14ac:dyDescent="0.2">
      <c r="B41" s="55"/>
      <c r="C41" s="55"/>
      <c r="D41" s="55"/>
      <c r="E41" s="55"/>
      <c r="F41" s="55"/>
      <c r="G41" s="55"/>
      <c r="H41" s="55"/>
      <c r="I41" s="55"/>
      <c r="J41" s="55"/>
    </row>
    <row r="42" spans="2:10" hidden="1" x14ac:dyDescent="0.2">
      <c r="B42" s="55"/>
      <c r="C42" s="55"/>
      <c r="D42" s="55"/>
      <c r="E42" s="55"/>
      <c r="F42" s="55"/>
      <c r="G42" s="55"/>
      <c r="H42" s="55"/>
      <c r="I42" s="55"/>
      <c r="J42" s="55"/>
    </row>
    <row r="43" spans="2:10" hidden="1" x14ac:dyDescent="0.2">
      <c r="B43" s="55"/>
      <c r="C43" s="55"/>
      <c r="D43" s="55"/>
      <c r="E43" s="55"/>
      <c r="F43" s="55"/>
      <c r="G43" s="55"/>
      <c r="H43" s="55"/>
      <c r="I43" s="55"/>
      <c r="J43" s="55"/>
    </row>
    <row r="44" spans="2:10" hidden="1" x14ac:dyDescent="0.2">
      <c r="B44" s="55"/>
      <c r="C44" s="55"/>
      <c r="D44" s="55"/>
      <c r="E44" s="55"/>
      <c r="F44" s="55"/>
      <c r="G44" s="55"/>
      <c r="H44" s="55"/>
      <c r="I44" s="55"/>
      <c r="J44" s="55"/>
    </row>
    <row r="45" spans="2:10" hidden="1" x14ac:dyDescent="0.2">
      <c r="B45" s="55"/>
      <c r="C45" s="55"/>
      <c r="D45" s="55"/>
      <c r="E45" s="55"/>
      <c r="F45" s="55"/>
      <c r="G45" s="55"/>
      <c r="H45" s="55"/>
      <c r="I45" s="55"/>
      <c r="J45" s="55"/>
    </row>
    <row r="46" spans="2:10" hidden="1" x14ac:dyDescent="0.2">
      <c r="B46" s="55"/>
      <c r="C46" s="55"/>
      <c r="D46" s="55"/>
      <c r="E46" s="55"/>
      <c r="F46" s="55"/>
      <c r="G46" s="55"/>
      <c r="H46" s="55"/>
      <c r="I46" s="55"/>
      <c r="J46" s="55"/>
    </row>
    <row r="47" spans="2:10" hidden="1" x14ac:dyDescent="0.2">
      <c r="B47" s="55"/>
      <c r="C47" s="55"/>
      <c r="D47" s="55"/>
      <c r="E47" s="55"/>
      <c r="F47" s="55"/>
      <c r="G47" s="55"/>
      <c r="H47" s="55"/>
      <c r="I47" s="55"/>
      <c r="J47" s="55"/>
    </row>
    <row r="48" spans="2:10" hidden="1" x14ac:dyDescent="0.2">
      <c r="B48" s="55"/>
      <c r="C48" s="55"/>
      <c r="D48" s="55"/>
      <c r="E48" s="55"/>
      <c r="F48" s="55"/>
      <c r="G48" s="55"/>
      <c r="H48" s="55"/>
      <c r="I48" s="55"/>
      <c r="J48" s="55"/>
    </row>
    <row r="49" spans="2:10" hidden="1" x14ac:dyDescent="0.2">
      <c r="B49" s="55"/>
      <c r="C49" s="55"/>
      <c r="D49" s="55"/>
      <c r="E49" s="55"/>
      <c r="F49" s="55"/>
      <c r="G49" s="55"/>
      <c r="H49" s="55"/>
      <c r="I49" s="55"/>
      <c r="J49" s="55"/>
    </row>
    <row r="50" spans="2:10" hidden="1" x14ac:dyDescent="0.2">
      <c r="B50" s="55"/>
      <c r="C50" s="55"/>
      <c r="D50" s="55"/>
      <c r="E50" s="55"/>
      <c r="F50" s="55"/>
      <c r="G50" s="55"/>
      <c r="H50" s="55"/>
      <c r="I50" s="55"/>
      <c r="J50" s="55"/>
    </row>
    <row r="51" spans="2:10" hidden="1" x14ac:dyDescent="0.2">
      <c r="B51" s="55"/>
      <c r="C51" s="55"/>
      <c r="D51" s="55"/>
      <c r="E51" s="55"/>
      <c r="F51" s="55"/>
      <c r="G51" s="55"/>
      <c r="H51" s="55"/>
      <c r="I51" s="55"/>
      <c r="J51" s="55"/>
    </row>
    <row r="52" spans="2:10" hidden="1" x14ac:dyDescent="0.2">
      <c r="B52" s="55"/>
      <c r="C52" s="55"/>
      <c r="D52" s="55"/>
      <c r="E52" s="55"/>
      <c r="F52" s="55"/>
      <c r="G52" s="55"/>
      <c r="H52" s="55"/>
      <c r="I52" s="55"/>
      <c r="J52" s="55"/>
    </row>
    <row r="53" spans="2:10" hidden="1" x14ac:dyDescent="0.2">
      <c r="B53" s="55"/>
      <c r="C53" s="55"/>
      <c r="D53" s="55"/>
      <c r="E53" s="55"/>
      <c r="F53" s="55"/>
      <c r="G53" s="55"/>
      <c r="H53" s="55"/>
      <c r="I53" s="55"/>
      <c r="J53" s="55"/>
    </row>
    <row r="54" spans="2:10" hidden="1" x14ac:dyDescent="0.2">
      <c r="B54" s="55"/>
      <c r="C54" s="55"/>
      <c r="D54" s="55"/>
      <c r="E54" s="55"/>
      <c r="F54" s="55"/>
      <c r="G54" s="55"/>
      <c r="H54" s="55"/>
      <c r="I54" s="55"/>
      <c r="J54" s="55"/>
    </row>
    <row r="55" spans="2:10" hidden="1" x14ac:dyDescent="0.2">
      <c r="B55" s="55"/>
      <c r="C55" s="55"/>
      <c r="D55" s="55"/>
      <c r="E55" s="55"/>
      <c r="F55" s="55"/>
      <c r="G55" s="55"/>
      <c r="H55" s="55"/>
      <c r="I55" s="55"/>
      <c r="J55" s="55"/>
    </row>
    <row r="56" spans="2:10" hidden="1" x14ac:dyDescent="0.2">
      <c r="B56" s="55"/>
      <c r="C56" s="55"/>
      <c r="D56" s="55"/>
      <c r="E56" s="55"/>
      <c r="F56" s="55"/>
      <c r="G56" s="55"/>
      <c r="H56" s="55"/>
      <c r="I56" s="55"/>
      <c r="J56" s="55"/>
    </row>
    <row r="57" spans="2:10" hidden="1" x14ac:dyDescent="0.2">
      <c r="B57" s="55"/>
      <c r="C57" s="55"/>
      <c r="D57" s="55"/>
      <c r="E57" s="55"/>
      <c r="F57" s="55"/>
      <c r="G57" s="55"/>
      <c r="H57" s="55"/>
      <c r="I57" s="55"/>
      <c r="J57" s="55"/>
    </row>
    <row r="58" spans="2:10" hidden="1" x14ac:dyDescent="0.2">
      <c r="B58" s="55"/>
      <c r="C58" s="55"/>
      <c r="D58" s="55"/>
      <c r="E58" s="55"/>
      <c r="F58" s="55"/>
      <c r="G58" s="55"/>
      <c r="H58" s="55"/>
      <c r="I58" s="55"/>
      <c r="J58" s="55"/>
    </row>
    <row r="59" spans="2:10" hidden="1" x14ac:dyDescent="0.2">
      <c r="B59" s="55"/>
      <c r="C59" s="55"/>
      <c r="D59" s="55"/>
      <c r="E59" s="55"/>
      <c r="F59" s="55"/>
      <c r="G59" s="55"/>
      <c r="H59" s="55"/>
      <c r="I59" s="55"/>
      <c r="J59" s="55"/>
    </row>
    <row r="60" spans="2:10" hidden="1" x14ac:dyDescent="0.2">
      <c r="B60" s="55"/>
      <c r="C60" s="55"/>
      <c r="D60" s="55"/>
      <c r="E60" s="55"/>
      <c r="F60" s="55"/>
      <c r="G60" s="55"/>
      <c r="H60" s="55"/>
      <c r="I60" s="55"/>
      <c r="J60" s="55"/>
    </row>
    <row r="61" spans="2:10" hidden="1" x14ac:dyDescent="0.2">
      <c r="B61" s="55"/>
      <c r="C61" s="55"/>
      <c r="D61" s="55"/>
      <c r="E61" s="55"/>
      <c r="F61" s="55"/>
      <c r="G61" s="55"/>
      <c r="H61" s="55"/>
      <c r="I61" s="55"/>
      <c r="J61" s="55"/>
    </row>
    <row r="62" spans="2:10" hidden="1" x14ac:dyDescent="0.2">
      <c r="B62" s="55"/>
      <c r="C62" s="55"/>
      <c r="D62" s="55"/>
      <c r="E62" s="55"/>
      <c r="F62" s="55"/>
      <c r="G62" s="55"/>
      <c r="H62" s="55"/>
      <c r="I62" s="55"/>
      <c r="J62" s="55"/>
    </row>
    <row r="63" spans="2:10" hidden="1" x14ac:dyDescent="0.2">
      <c r="B63" s="55"/>
      <c r="C63" s="55"/>
      <c r="D63" s="55"/>
      <c r="E63" s="55"/>
      <c r="F63" s="55"/>
      <c r="G63" s="55"/>
      <c r="H63" s="55"/>
      <c r="I63" s="55"/>
      <c r="J63" s="55"/>
    </row>
    <row r="64" spans="2:10" hidden="1" x14ac:dyDescent="0.2">
      <c r="B64" s="55"/>
      <c r="C64" s="55"/>
      <c r="D64" s="55"/>
      <c r="E64" s="55"/>
      <c r="F64" s="55"/>
      <c r="G64" s="55"/>
      <c r="H64" s="55"/>
      <c r="I64" s="55"/>
      <c r="J64" s="55"/>
    </row>
    <row r="65" spans="2:10" hidden="1" x14ac:dyDescent="0.2">
      <c r="B65" s="55"/>
      <c r="C65" s="55"/>
      <c r="D65" s="55"/>
      <c r="E65" s="55"/>
      <c r="F65" s="55"/>
      <c r="G65" s="55"/>
      <c r="H65" s="55"/>
      <c r="I65" s="55"/>
      <c r="J65" s="55"/>
    </row>
    <row r="66" spans="2:10" hidden="1" x14ac:dyDescent="0.2">
      <c r="B66" s="55"/>
      <c r="C66" s="55"/>
      <c r="D66" s="55"/>
      <c r="E66" s="55"/>
      <c r="F66" s="55"/>
      <c r="G66" s="55"/>
      <c r="H66" s="55"/>
      <c r="I66" s="55"/>
      <c r="J66" s="55"/>
    </row>
    <row r="67" spans="2:10" hidden="1" x14ac:dyDescent="0.2">
      <c r="B67" s="55"/>
      <c r="C67" s="55"/>
      <c r="D67" s="55"/>
      <c r="E67" s="55"/>
      <c r="F67" s="55"/>
      <c r="G67" s="55"/>
      <c r="H67" s="55"/>
      <c r="I67" s="55"/>
      <c r="J67" s="55"/>
    </row>
    <row r="68" spans="2:10" hidden="1" x14ac:dyDescent="0.2">
      <c r="B68" s="55"/>
      <c r="C68" s="55"/>
      <c r="D68" s="55"/>
      <c r="E68" s="55"/>
      <c r="F68" s="55"/>
      <c r="G68" s="55"/>
      <c r="H68" s="55"/>
      <c r="I68" s="55"/>
      <c r="J68" s="55"/>
    </row>
    <row r="69" spans="2:10" hidden="1" x14ac:dyDescent="0.2">
      <c r="B69" s="55"/>
      <c r="C69" s="55"/>
      <c r="D69" s="55"/>
      <c r="E69" s="55"/>
      <c r="F69" s="55"/>
      <c r="G69" s="55"/>
      <c r="H69" s="55"/>
      <c r="I69" s="55"/>
      <c r="J69" s="55"/>
    </row>
    <row r="70" spans="2:10" hidden="1" x14ac:dyDescent="0.2">
      <c r="B70" s="55"/>
      <c r="C70" s="55"/>
      <c r="D70" s="55"/>
      <c r="E70" s="55"/>
      <c r="F70" s="55"/>
      <c r="G70" s="55"/>
      <c r="H70" s="55"/>
      <c r="I70" s="55"/>
      <c r="J70" s="55"/>
    </row>
    <row r="71" spans="2:10" hidden="1" x14ac:dyDescent="0.2">
      <c r="B71" s="55"/>
      <c r="C71" s="55"/>
      <c r="D71" s="55"/>
      <c r="E71" s="55"/>
      <c r="F71" s="55"/>
      <c r="G71" s="55"/>
      <c r="H71" s="55"/>
      <c r="I71" s="55"/>
      <c r="J71" s="55"/>
    </row>
    <row r="72" spans="2:10" hidden="1" x14ac:dyDescent="0.2">
      <c r="B72" s="55"/>
      <c r="C72" s="55"/>
      <c r="D72" s="55"/>
      <c r="E72" s="55"/>
      <c r="F72" s="55"/>
      <c r="G72" s="55"/>
      <c r="H72" s="55"/>
      <c r="I72" s="55"/>
      <c r="J72" s="55"/>
    </row>
    <row r="73" spans="2:10" hidden="1" x14ac:dyDescent="0.2">
      <c r="B73" s="55"/>
      <c r="C73" s="55"/>
      <c r="D73" s="55"/>
      <c r="E73" s="55"/>
      <c r="F73" s="55"/>
      <c r="G73" s="55"/>
      <c r="H73" s="55"/>
      <c r="I73" s="55"/>
      <c r="J73" s="55"/>
    </row>
    <row r="74" spans="2:10" hidden="1" x14ac:dyDescent="0.2">
      <c r="B74" s="55"/>
      <c r="C74" s="55"/>
      <c r="D74" s="55"/>
      <c r="E74" s="55"/>
      <c r="F74" s="55"/>
      <c r="G74" s="55"/>
      <c r="H74" s="55"/>
      <c r="I74" s="55"/>
      <c r="J74" s="55"/>
    </row>
    <row r="75" spans="2:10" hidden="1" x14ac:dyDescent="0.2">
      <c r="B75" s="55"/>
      <c r="C75" s="55"/>
      <c r="D75" s="55"/>
      <c r="E75" s="55"/>
      <c r="F75" s="55"/>
      <c r="G75" s="55"/>
      <c r="H75" s="55"/>
      <c r="I75" s="55"/>
      <c r="J75" s="55"/>
    </row>
    <row r="76" spans="2:10" hidden="1" x14ac:dyDescent="0.2">
      <c r="B76" s="55"/>
      <c r="C76" s="55"/>
      <c r="D76" s="55"/>
      <c r="E76" s="55"/>
      <c r="F76" s="55"/>
      <c r="G76" s="55"/>
      <c r="H76" s="55"/>
      <c r="I76" s="55"/>
      <c r="J76" s="55"/>
    </row>
    <row r="77" spans="2:10" hidden="1" x14ac:dyDescent="0.2">
      <c r="B77" s="55"/>
      <c r="C77" s="55"/>
      <c r="D77" s="55"/>
      <c r="E77" s="55"/>
      <c r="F77" s="55"/>
      <c r="G77" s="55"/>
      <c r="H77" s="55"/>
      <c r="I77" s="55"/>
      <c r="J77" s="55"/>
    </row>
    <row r="78" spans="2:10" hidden="1" x14ac:dyDescent="0.2">
      <c r="B78" s="55"/>
      <c r="C78" s="55"/>
      <c r="D78" s="55"/>
      <c r="E78" s="55"/>
      <c r="F78" s="55"/>
      <c r="G78" s="55"/>
      <c r="H78" s="55"/>
      <c r="I78" s="55"/>
      <c r="J78" s="55"/>
    </row>
    <row r="79" spans="2:10" hidden="1" x14ac:dyDescent="0.2">
      <c r="B79" s="55"/>
      <c r="C79" s="55"/>
      <c r="D79" s="55"/>
      <c r="E79" s="55"/>
      <c r="F79" s="55"/>
      <c r="G79" s="55"/>
      <c r="H79" s="55"/>
      <c r="I79" s="55"/>
      <c r="J79" s="55"/>
    </row>
    <row r="80" spans="2:10" hidden="1" x14ac:dyDescent="0.2">
      <c r="B80" s="55"/>
      <c r="C80" s="55"/>
      <c r="D80" s="55"/>
      <c r="E80" s="55"/>
      <c r="F80" s="55"/>
      <c r="G80" s="55"/>
      <c r="H80" s="55"/>
      <c r="I80" s="55"/>
      <c r="J80" s="55"/>
    </row>
    <row r="81" spans="2:10" hidden="1" x14ac:dyDescent="0.2">
      <c r="B81" s="55"/>
      <c r="C81" s="55"/>
      <c r="D81" s="55"/>
      <c r="E81" s="55"/>
      <c r="F81" s="55"/>
      <c r="G81" s="55"/>
      <c r="H81" s="55"/>
      <c r="I81" s="55"/>
      <c r="J81" s="55"/>
    </row>
    <row r="82" spans="2:10" hidden="1" x14ac:dyDescent="0.2">
      <c r="B82" s="55"/>
      <c r="C82" s="55"/>
      <c r="D82" s="55"/>
      <c r="E82" s="55"/>
      <c r="F82" s="55"/>
      <c r="G82" s="55"/>
      <c r="H82" s="55"/>
      <c r="I82" s="55"/>
      <c r="J82" s="55"/>
    </row>
    <row r="83" spans="2:10" hidden="1" x14ac:dyDescent="0.2">
      <c r="B83" s="55"/>
      <c r="C83" s="55"/>
      <c r="D83" s="55"/>
      <c r="E83" s="55"/>
      <c r="F83" s="55"/>
      <c r="G83" s="55"/>
      <c r="H83" s="55"/>
      <c r="I83" s="55"/>
      <c r="J83" s="55"/>
    </row>
    <row r="84" spans="2:10" hidden="1" x14ac:dyDescent="0.2">
      <c r="B84" s="55"/>
      <c r="C84" s="55"/>
      <c r="D84" s="55"/>
      <c r="E84" s="55"/>
      <c r="F84" s="55"/>
      <c r="G84" s="55"/>
      <c r="H84" s="55"/>
      <c r="I84" s="55"/>
      <c r="J84" s="55"/>
    </row>
    <row r="85" spans="2:10" hidden="1" x14ac:dyDescent="0.2">
      <c r="B85" s="55"/>
      <c r="C85" s="55"/>
      <c r="D85" s="55"/>
      <c r="E85" s="55"/>
      <c r="F85" s="55"/>
      <c r="G85" s="55"/>
      <c r="H85" s="55"/>
      <c r="I85" s="55"/>
      <c r="J85" s="55"/>
    </row>
    <row r="86" spans="2:10" hidden="1" x14ac:dyDescent="0.2">
      <c r="B86" s="55"/>
      <c r="C86" s="55"/>
      <c r="D86" s="55"/>
      <c r="E86" s="55"/>
      <c r="F86" s="55"/>
      <c r="G86" s="55"/>
      <c r="H86" s="55"/>
      <c r="I86" s="55"/>
      <c r="J86" s="55"/>
    </row>
    <row r="87" spans="2:10" hidden="1" x14ac:dyDescent="0.2">
      <c r="B87" s="55"/>
      <c r="C87" s="55"/>
      <c r="D87" s="55"/>
      <c r="E87" s="55"/>
      <c r="F87" s="55"/>
      <c r="G87" s="55"/>
      <c r="H87" s="55"/>
      <c r="I87" s="55"/>
      <c r="J87" s="55"/>
    </row>
    <row r="88" spans="2:10" hidden="1" x14ac:dyDescent="0.2">
      <c r="B88" s="55"/>
      <c r="C88" s="55"/>
      <c r="D88" s="55"/>
      <c r="E88" s="55"/>
      <c r="F88" s="55"/>
      <c r="G88" s="55"/>
      <c r="H88" s="55"/>
      <c r="I88" s="55"/>
      <c r="J88" s="55"/>
    </row>
    <row r="89" spans="2:10" hidden="1" x14ac:dyDescent="0.2">
      <c r="B89" s="55"/>
      <c r="C89" s="55"/>
      <c r="D89" s="55"/>
      <c r="E89" s="55"/>
      <c r="F89" s="55"/>
      <c r="G89" s="55"/>
      <c r="H89" s="55"/>
      <c r="I89" s="55"/>
      <c r="J89" s="55"/>
    </row>
    <row r="90" spans="2:10" hidden="1" x14ac:dyDescent="0.2">
      <c r="B90" s="55"/>
      <c r="C90" s="55"/>
      <c r="D90" s="55"/>
      <c r="E90" s="55"/>
      <c r="F90" s="55"/>
      <c r="G90" s="55"/>
      <c r="H90" s="55"/>
      <c r="I90" s="55"/>
      <c r="J90" s="55"/>
    </row>
    <row r="91" spans="2:10" hidden="1" x14ac:dyDescent="0.2">
      <c r="B91" s="55"/>
      <c r="C91" s="55"/>
      <c r="D91" s="55"/>
      <c r="E91" s="55"/>
      <c r="F91" s="55"/>
      <c r="G91" s="55"/>
      <c r="H91" s="55"/>
      <c r="I91" s="55"/>
      <c r="J91" s="55"/>
    </row>
    <row r="92" spans="2:10" hidden="1" x14ac:dyDescent="0.2">
      <c r="B92" s="55"/>
      <c r="C92" s="55"/>
      <c r="D92" s="55"/>
      <c r="E92" s="55"/>
      <c r="F92" s="55"/>
      <c r="G92" s="55"/>
      <c r="H92" s="55"/>
      <c r="I92" s="55"/>
      <c r="J92" s="55"/>
    </row>
    <row r="93" spans="2:10" hidden="1" x14ac:dyDescent="0.2">
      <c r="B93" s="55"/>
      <c r="C93" s="55"/>
      <c r="D93" s="55"/>
      <c r="E93" s="55"/>
      <c r="F93" s="55"/>
      <c r="G93" s="55"/>
      <c r="H93" s="55"/>
      <c r="I93" s="55"/>
      <c r="J93" s="55"/>
    </row>
    <row r="94" spans="2:10" hidden="1" x14ac:dyDescent="0.2">
      <c r="B94" s="55"/>
      <c r="C94" s="55"/>
      <c r="D94" s="55"/>
      <c r="E94" s="55"/>
      <c r="F94" s="55"/>
      <c r="G94" s="55"/>
      <c r="H94" s="55"/>
      <c r="I94" s="55"/>
      <c r="J94" s="55"/>
    </row>
    <row r="95" spans="2:10" hidden="1" x14ac:dyDescent="0.2">
      <c r="B95" s="55"/>
      <c r="C95" s="55"/>
      <c r="D95" s="55"/>
      <c r="E95" s="55"/>
      <c r="F95" s="55"/>
      <c r="G95" s="55"/>
      <c r="H95" s="55"/>
      <c r="I95" s="55"/>
      <c r="J95" s="55"/>
    </row>
    <row r="96" spans="2:10" hidden="1" x14ac:dyDescent="0.2">
      <c r="B96" s="55"/>
      <c r="C96" s="55"/>
      <c r="D96" s="55"/>
      <c r="E96" s="55"/>
      <c r="F96" s="55"/>
      <c r="G96" s="55"/>
      <c r="H96" s="55"/>
      <c r="I96" s="55"/>
      <c r="J96" s="55"/>
    </row>
    <row r="97" spans="2:10" hidden="1" x14ac:dyDescent="0.2">
      <c r="B97" s="55"/>
      <c r="C97" s="55"/>
      <c r="D97" s="55"/>
      <c r="E97" s="55"/>
      <c r="F97" s="55"/>
      <c r="G97" s="55"/>
      <c r="H97" s="55"/>
      <c r="I97" s="55"/>
      <c r="J97" s="55"/>
    </row>
    <row r="98" spans="2:10" hidden="1" x14ac:dyDescent="0.2">
      <c r="B98" s="55"/>
      <c r="C98" s="55"/>
      <c r="D98" s="55"/>
      <c r="E98" s="55"/>
      <c r="F98" s="55"/>
      <c r="G98" s="55"/>
      <c r="H98" s="55"/>
      <c r="I98" s="55"/>
      <c r="J98" s="55"/>
    </row>
    <row r="99" spans="2:10" hidden="1" x14ac:dyDescent="0.2">
      <c r="B99" s="55"/>
      <c r="C99" s="55"/>
      <c r="D99" s="55"/>
      <c r="E99" s="55"/>
      <c r="F99" s="55"/>
      <c r="G99" s="55"/>
      <c r="H99" s="55"/>
      <c r="I99" s="55"/>
      <c r="J99" s="55"/>
    </row>
    <row r="100" spans="2:10" hidden="1" x14ac:dyDescent="0.2">
      <c r="B100" s="55"/>
      <c r="C100" s="55"/>
      <c r="D100" s="55"/>
      <c r="E100" s="55"/>
      <c r="F100" s="55"/>
      <c r="G100" s="55"/>
      <c r="H100" s="55"/>
      <c r="I100" s="55"/>
      <c r="J100" s="55"/>
    </row>
    <row r="101" spans="2:10" hidden="1" x14ac:dyDescent="0.2">
      <c r="B101" s="55"/>
      <c r="C101" s="55"/>
      <c r="D101" s="55"/>
      <c r="E101" s="55"/>
      <c r="F101" s="55"/>
      <c r="G101" s="55"/>
      <c r="H101" s="55"/>
      <c r="I101" s="55"/>
      <c r="J101" s="55"/>
    </row>
    <row r="102" spans="2:10" hidden="1" x14ac:dyDescent="0.2">
      <c r="B102" s="55"/>
      <c r="C102" s="55"/>
      <c r="D102" s="55"/>
      <c r="E102" s="55"/>
      <c r="F102" s="55"/>
      <c r="G102" s="55"/>
      <c r="H102" s="55"/>
      <c r="I102" s="55"/>
      <c r="J102" s="55"/>
    </row>
    <row r="103" spans="2:10" hidden="1" x14ac:dyDescent="0.2">
      <c r="B103" s="55"/>
      <c r="C103" s="55"/>
      <c r="D103" s="55"/>
      <c r="E103" s="55"/>
      <c r="F103" s="55"/>
      <c r="G103" s="55"/>
      <c r="H103" s="55"/>
      <c r="I103" s="55"/>
      <c r="J103" s="55"/>
    </row>
    <row r="104" spans="2:10" hidden="1" x14ac:dyDescent="0.2">
      <c r="B104" s="55"/>
      <c r="C104" s="55"/>
      <c r="D104" s="55"/>
      <c r="E104" s="55"/>
      <c r="F104" s="55"/>
      <c r="G104" s="55"/>
      <c r="H104" s="55"/>
      <c r="I104" s="55"/>
      <c r="J104" s="55"/>
    </row>
    <row r="105" spans="2:10" hidden="1" x14ac:dyDescent="0.2">
      <c r="B105" s="55"/>
      <c r="C105" s="55"/>
      <c r="D105" s="55"/>
      <c r="E105" s="55"/>
      <c r="F105" s="55"/>
      <c r="G105" s="55"/>
      <c r="H105" s="55"/>
      <c r="I105" s="55"/>
      <c r="J105" s="55"/>
    </row>
    <row r="106" spans="2:10" hidden="1" x14ac:dyDescent="0.2">
      <c r="B106" s="55"/>
      <c r="C106" s="55"/>
      <c r="D106" s="55"/>
      <c r="E106" s="55"/>
      <c r="F106" s="55"/>
      <c r="G106" s="55"/>
      <c r="H106" s="55"/>
      <c r="I106" s="55"/>
      <c r="J106" s="55"/>
    </row>
    <row r="107" spans="2:10" hidden="1" x14ac:dyDescent="0.2">
      <c r="B107" s="55"/>
      <c r="C107" s="55"/>
      <c r="D107" s="55"/>
      <c r="E107" s="55"/>
      <c r="F107" s="55"/>
      <c r="G107" s="55"/>
      <c r="H107" s="55"/>
      <c r="I107" s="55"/>
      <c r="J107" s="55"/>
    </row>
    <row r="108" spans="2:10" hidden="1" x14ac:dyDescent="0.2">
      <c r="B108" s="55"/>
      <c r="C108" s="55"/>
      <c r="D108" s="55"/>
      <c r="E108" s="55"/>
      <c r="F108" s="55"/>
      <c r="G108" s="55"/>
      <c r="H108" s="55"/>
      <c r="I108" s="55"/>
      <c r="J108" s="55"/>
    </row>
    <row r="109" spans="2:10" hidden="1" x14ac:dyDescent="0.2">
      <c r="B109" s="55"/>
      <c r="C109" s="55"/>
      <c r="D109" s="55"/>
      <c r="E109" s="55"/>
      <c r="F109" s="55"/>
      <c r="G109" s="55"/>
      <c r="H109" s="55"/>
      <c r="I109" s="55"/>
      <c r="J109" s="55"/>
    </row>
    <row r="110" spans="2:10" hidden="1" x14ac:dyDescent="0.2">
      <c r="B110" s="55"/>
      <c r="C110" s="55"/>
      <c r="D110" s="55"/>
      <c r="E110" s="55"/>
      <c r="F110" s="55"/>
      <c r="G110" s="55"/>
      <c r="H110" s="55"/>
      <c r="I110" s="55"/>
      <c r="J110" s="55"/>
    </row>
    <row r="111" spans="2:10" hidden="1" x14ac:dyDescent="0.2">
      <c r="B111" s="55"/>
      <c r="C111" s="55"/>
      <c r="D111" s="55"/>
      <c r="E111" s="55"/>
      <c r="F111" s="55"/>
      <c r="G111" s="55"/>
      <c r="H111" s="55"/>
      <c r="I111" s="55"/>
      <c r="J111" s="55"/>
    </row>
    <row r="112" spans="2:10" hidden="1" x14ac:dyDescent="0.2">
      <c r="B112" s="55"/>
      <c r="C112" s="55"/>
      <c r="D112" s="55"/>
      <c r="E112" s="55"/>
      <c r="F112" s="55"/>
      <c r="G112" s="55"/>
      <c r="H112" s="55"/>
      <c r="I112" s="55"/>
      <c r="J112" s="55"/>
    </row>
    <row r="113" spans="2:10" hidden="1" x14ac:dyDescent="0.2">
      <c r="B113" s="55"/>
      <c r="C113" s="55"/>
      <c r="D113" s="55"/>
      <c r="E113" s="55"/>
      <c r="F113" s="55"/>
      <c r="G113" s="55"/>
      <c r="H113" s="55"/>
      <c r="I113" s="55"/>
      <c r="J113" s="55"/>
    </row>
    <row r="114" spans="2:10" hidden="1" x14ac:dyDescent="0.2">
      <c r="B114" s="55"/>
      <c r="C114" s="55"/>
      <c r="D114" s="55"/>
      <c r="E114" s="55"/>
      <c r="F114" s="55"/>
      <c r="G114" s="55"/>
      <c r="H114" s="55"/>
      <c r="I114" s="55"/>
      <c r="J114" s="55"/>
    </row>
    <row r="115" spans="2:10" hidden="1" x14ac:dyDescent="0.2">
      <c r="B115" s="55"/>
      <c r="C115" s="55"/>
      <c r="D115" s="55"/>
      <c r="E115" s="55"/>
      <c r="F115" s="55"/>
      <c r="G115" s="55"/>
      <c r="H115" s="55"/>
      <c r="I115" s="55"/>
      <c r="J115" s="55"/>
    </row>
    <row r="116" spans="2:10" hidden="1" x14ac:dyDescent="0.2">
      <c r="B116" s="55"/>
      <c r="C116" s="55"/>
      <c r="D116" s="55"/>
      <c r="E116" s="55"/>
      <c r="F116" s="55"/>
      <c r="G116" s="55"/>
      <c r="H116" s="55"/>
      <c r="I116" s="55"/>
      <c r="J116" s="55"/>
    </row>
    <row r="117" spans="2:10" hidden="1" x14ac:dyDescent="0.2">
      <c r="B117" s="55"/>
      <c r="C117" s="55"/>
      <c r="D117" s="55"/>
      <c r="E117" s="55"/>
      <c r="F117" s="55"/>
      <c r="G117" s="55"/>
      <c r="H117" s="55"/>
      <c r="I117" s="55"/>
      <c r="J117" s="55"/>
    </row>
    <row r="118" spans="2:10" hidden="1" x14ac:dyDescent="0.2">
      <c r="B118" s="55"/>
      <c r="C118" s="55"/>
      <c r="D118" s="55"/>
      <c r="E118" s="55"/>
      <c r="F118" s="55"/>
      <c r="G118" s="55"/>
      <c r="H118" s="55"/>
      <c r="I118" s="55"/>
      <c r="J118" s="55"/>
    </row>
    <row r="119" spans="2:10" hidden="1" x14ac:dyDescent="0.2">
      <c r="B119" s="55"/>
      <c r="C119" s="55"/>
      <c r="D119" s="55"/>
      <c r="E119" s="55"/>
      <c r="F119" s="55"/>
      <c r="G119" s="55"/>
      <c r="H119" s="55"/>
      <c r="I119" s="55"/>
      <c r="J119" s="55"/>
    </row>
    <row r="120" spans="2:10" hidden="1" x14ac:dyDescent="0.2">
      <c r="B120" s="55"/>
      <c r="C120" s="55"/>
      <c r="D120" s="55"/>
      <c r="E120" s="55"/>
      <c r="F120" s="55"/>
      <c r="G120" s="55"/>
      <c r="H120" s="55"/>
      <c r="I120" s="55"/>
      <c r="J120" s="55"/>
    </row>
    <row r="121" spans="2:10" hidden="1" x14ac:dyDescent="0.2">
      <c r="B121" s="55"/>
      <c r="C121" s="55"/>
      <c r="D121" s="55"/>
      <c r="E121" s="55"/>
      <c r="F121" s="55"/>
      <c r="G121" s="55"/>
      <c r="H121" s="55"/>
      <c r="I121" s="55"/>
      <c r="J121" s="55"/>
    </row>
    <row r="122" spans="2:10" hidden="1" x14ac:dyDescent="0.2">
      <c r="B122" s="55"/>
      <c r="C122" s="55"/>
      <c r="D122" s="55"/>
      <c r="E122" s="55"/>
      <c r="F122" s="55"/>
      <c r="G122" s="55"/>
      <c r="H122" s="55"/>
      <c r="I122" s="55"/>
      <c r="J122" s="55"/>
    </row>
    <row r="123" spans="2:10" hidden="1" x14ac:dyDescent="0.2">
      <c r="B123" s="55"/>
      <c r="C123" s="55"/>
      <c r="D123" s="55"/>
      <c r="E123" s="55"/>
      <c r="F123" s="55"/>
      <c r="G123" s="55"/>
      <c r="H123" s="55"/>
      <c r="I123" s="55"/>
      <c r="J123" s="55"/>
    </row>
    <row r="124" spans="2:10" hidden="1" x14ac:dyDescent="0.2">
      <c r="B124" s="55"/>
      <c r="C124" s="55"/>
      <c r="D124" s="55"/>
      <c r="E124" s="55"/>
      <c r="F124" s="55"/>
      <c r="G124" s="55"/>
      <c r="H124" s="55"/>
      <c r="I124" s="55"/>
      <c r="J124" s="55"/>
    </row>
    <row r="125" spans="2:10" hidden="1" x14ac:dyDescent="0.2">
      <c r="B125" s="55"/>
      <c r="C125" s="55"/>
      <c r="D125" s="55"/>
      <c r="E125" s="55"/>
      <c r="F125" s="55"/>
      <c r="G125" s="55"/>
      <c r="H125" s="55"/>
      <c r="I125" s="55"/>
      <c r="J125" s="55"/>
    </row>
    <row r="126" spans="2:10" hidden="1" x14ac:dyDescent="0.2">
      <c r="B126" s="55"/>
      <c r="C126" s="55"/>
      <c r="D126" s="55"/>
      <c r="E126" s="55"/>
      <c r="F126" s="55"/>
      <c r="G126" s="55"/>
      <c r="H126" s="55"/>
      <c r="I126" s="55"/>
      <c r="J126" s="55"/>
    </row>
    <row r="127" spans="2:10" hidden="1" x14ac:dyDescent="0.2">
      <c r="B127" s="55"/>
      <c r="C127" s="55"/>
      <c r="D127" s="55"/>
      <c r="E127" s="55"/>
      <c r="F127" s="55"/>
      <c r="G127" s="55"/>
      <c r="H127" s="55"/>
      <c r="I127" s="55"/>
      <c r="J127" s="55"/>
    </row>
    <row r="128" spans="2:10" hidden="1" x14ac:dyDescent="0.2">
      <c r="B128" s="55"/>
      <c r="C128" s="55"/>
      <c r="D128" s="55"/>
      <c r="E128" s="55"/>
      <c r="F128" s="55"/>
      <c r="G128" s="55"/>
      <c r="H128" s="55"/>
      <c r="I128" s="55"/>
      <c r="J128" s="55"/>
    </row>
    <row r="129" spans="2:10" hidden="1" x14ac:dyDescent="0.2">
      <c r="B129" s="55"/>
      <c r="C129" s="55"/>
      <c r="D129" s="55"/>
      <c r="E129" s="55"/>
      <c r="F129" s="55"/>
      <c r="G129" s="55"/>
      <c r="H129" s="55"/>
      <c r="I129" s="55"/>
      <c r="J129" s="55"/>
    </row>
    <row r="130" spans="2:10" hidden="1" x14ac:dyDescent="0.2">
      <c r="B130" s="55"/>
      <c r="C130" s="55"/>
      <c r="D130" s="55"/>
      <c r="E130" s="55"/>
      <c r="F130" s="55"/>
      <c r="G130" s="55"/>
      <c r="H130" s="55"/>
      <c r="I130" s="55"/>
      <c r="J130" s="55"/>
    </row>
    <row r="131" spans="2:10" hidden="1" x14ac:dyDescent="0.2">
      <c r="B131" s="55"/>
      <c r="C131" s="55"/>
      <c r="D131" s="55"/>
      <c r="E131" s="55"/>
      <c r="F131" s="55"/>
      <c r="G131" s="55"/>
      <c r="H131" s="55"/>
      <c r="I131" s="55"/>
      <c r="J131" s="55"/>
    </row>
    <row r="132" spans="2:10" hidden="1" x14ac:dyDescent="0.2">
      <c r="B132" s="55"/>
      <c r="C132" s="55"/>
      <c r="D132" s="55"/>
      <c r="E132" s="55"/>
      <c r="F132" s="55"/>
      <c r="G132" s="55"/>
      <c r="H132" s="55"/>
      <c r="I132" s="55"/>
      <c r="J132" s="55"/>
    </row>
    <row r="133" spans="2:10" hidden="1" x14ac:dyDescent="0.2">
      <c r="B133" s="55"/>
      <c r="C133" s="55"/>
      <c r="D133" s="55"/>
      <c r="E133" s="55"/>
      <c r="F133" s="55"/>
      <c r="G133" s="55"/>
      <c r="H133" s="55"/>
      <c r="I133" s="55"/>
      <c r="J133" s="55"/>
    </row>
    <row r="134" spans="2:10" hidden="1" x14ac:dyDescent="0.2">
      <c r="B134" s="55"/>
      <c r="C134" s="55"/>
      <c r="D134" s="55"/>
      <c r="E134" s="55"/>
      <c r="F134" s="55"/>
      <c r="G134" s="55"/>
      <c r="H134" s="55"/>
      <c r="I134" s="55"/>
      <c r="J134" s="55"/>
    </row>
    <row r="135" spans="2:10" hidden="1" x14ac:dyDescent="0.2">
      <c r="B135" s="55"/>
      <c r="C135" s="55"/>
      <c r="D135" s="55"/>
      <c r="E135" s="55"/>
      <c r="F135" s="55"/>
      <c r="G135" s="55"/>
      <c r="H135" s="55"/>
      <c r="I135" s="55"/>
      <c r="J135" s="55"/>
    </row>
    <row r="136" spans="2:10" hidden="1" x14ac:dyDescent="0.2">
      <c r="B136" s="55"/>
      <c r="C136" s="55"/>
      <c r="D136" s="55"/>
      <c r="E136" s="55"/>
      <c r="F136" s="55"/>
      <c r="G136" s="55"/>
      <c r="H136" s="55"/>
      <c r="I136" s="55"/>
      <c r="J136" s="55"/>
    </row>
    <row r="137" spans="2:10" hidden="1" x14ac:dyDescent="0.2">
      <c r="B137" s="55"/>
      <c r="C137" s="55"/>
      <c r="D137" s="55"/>
      <c r="E137" s="55"/>
      <c r="F137" s="55"/>
      <c r="G137" s="55"/>
      <c r="H137" s="55"/>
      <c r="I137" s="55"/>
      <c r="J137" s="55"/>
    </row>
    <row r="138" spans="2:10" hidden="1" x14ac:dyDescent="0.2">
      <c r="B138" s="55"/>
      <c r="C138" s="55"/>
      <c r="D138" s="55"/>
      <c r="E138" s="55"/>
      <c r="F138" s="55"/>
      <c r="G138" s="55"/>
      <c r="H138" s="55"/>
      <c r="I138" s="55"/>
      <c r="J138" s="55"/>
    </row>
    <row r="139" spans="2:10" hidden="1" x14ac:dyDescent="0.2">
      <c r="B139" s="55"/>
      <c r="C139" s="55"/>
      <c r="D139" s="55"/>
      <c r="E139" s="55"/>
      <c r="F139" s="55"/>
      <c r="G139" s="55"/>
      <c r="H139" s="55"/>
      <c r="I139" s="55"/>
      <c r="J139" s="55"/>
    </row>
    <row r="140" spans="2:10" hidden="1" x14ac:dyDescent="0.2">
      <c r="B140" s="55"/>
      <c r="C140" s="55"/>
      <c r="D140" s="55"/>
      <c r="E140" s="55"/>
      <c r="F140" s="55"/>
      <c r="G140" s="55"/>
      <c r="H140" s="55"/>
      <c r="I140" s="55"/>
      <c r="J140" s="55"/>
    </row>
    <row r="141" spans="2:10" hidden="1" x14ac:dyDescent="0.2">
      <c r="B141" s="55"/>
      <c r="C141" s="55"/>
      <c r="D141" s="55"/>
      <c r="E141" s="55"/>
      <c r="F141" s="55"/>
      <c r="G141" s="55"/>
      <c r="H141" s="55"/>
      <c r="I141" s="55"/>
      <c r="J141" s="55"/>
    </row>
    <row r="142" spans="2:10" hidden="1" x14ac:dyDescent="0.2">
      <c r="B142" s="55"/>
      <c r="C142" s="55"/>
      <c r="D142" s="55"/>
      <c r="E142" s="55"/>
      <c r="F142" s="55"/>
      <c r="G142" s="55"/>
      <c r="H142" s="55"/>
      <c r="I142" s="55"/>
      <c r="J142" s="55"/>
    </row>
    <row r="143" spans="2:10" hidden="1" x14ac:dyDescent="0.2">
      <c r="B143" s="55"/>
      <c r="C143" s="55"/>
      <c r="D143" s="55"/>
      <c r="E143" s="55"/>
      <c r="F143" s="55"/>
      <c r="G143" s="55"/>
      <c r="H143" s="55"/>
      <c r="I143" s="55"/>
      <c r="J143" s="55"/>
    </row>
    <row r="144" spans="2:10" hidden="1" x14ac:dyDescent="0.2">
      <c r="B144" s="55"/>
      <c r="C144" s="55"/>
      <c r="D144" s="55"/>
      <c r="E144" s="55"/>
      <c r="F144" s="55"/>
      <c r="G144" s="55"/>
      <c r="H144" s="55"/>
      <c r="I144" s="55"/>
      <c r="J144" s="55"/>
    </row>
    <row r="145" spans="2:10" hidden="1" x14ac:dyDescent="0.2">
      <c r="B145" s="55"/>
      <c r="C145" s="55"/>
      <c r="D145" s="55"/>
      <c r="E145" s="55"/>
      <c r="F145" s="55"/>
      <c r="G145" s="55"/>
      <c r="H145" s="55"/>
      <c r="I145" s="55"/>
      <c r="J145" s="55"/>
    </row>
    <row r="146" spans="2:10" hidden="1" x14ac:dyDescent="0.2">
      <c r="B146" s="55"/>
      <c r="C146" s="55"/>
      <c r="D146" s="55"/>
      <c r="E146" s="55"/>
      <c r="F146" s="55"/>
      <c r="G146" s="55"/>
      <c r="H146" s="55"/>
      <c r="I146" s="55"/>
      <c r="J146" s="55"/>
    </row>
    <row r="147" spans="2:10" hidden="1" x14ac:dyDescent="0.2">
      <c r="B147" s="55"/>
      <c r="C147" s="55"/>
      <c r="D147" s="55"/>
      <c r="E147" s="55"/>
      <c r="F147" s="55"/>
      <c r="G147" s="55"/>
      <c r="H147" s="55"/>
      <c r="I147" s="55"/>
      <c r="J147" s="55"/>
    </row>
    <row r="148" spans="2:10" hidden="1" x14ac:dyDescent="0.2">
      <c r="B148" s="55"/>
      <c r="C148" s="55"/>
      <c r="D148" s="55"/>
      <c r="E148" s="55"/>
      <c r="F148" s="55"/>
      <c r="G148" s="55"/>
      <c r="H148" s="55"/>
      <c r="I148" s="55"/>
      <c r="J148" s="55"/>
    </row>
    <row r="149" spans="2:10" hidden="1" x14ac:dyDescent="0.2">
      <c r="B149" s="55"/>
      <c r="C149" s="55"/>
      <c r="D149" s="55"/>
      <c r="E149" s="55"/>
      <c r="F149" s="55"/>
      <c r="G149" s="55"/>
      <c r="H149" s="55"/>
      <c r="I149" s="55"/>
      <c r="J149" s="55"/>
    </row>
    <row r="150" spans="2:10" hidden="1" x14ac:dyDescent="0.2">
      <c r="B150" s="55"/>
      <c r="C150" s="55"/>
      <c r="D150" s="55"/>
      <c r="E150" s="55"/>
      <c r="F150" s="55"/>
      <c r="G150" s="55"/>
      <c r="H150" s="55"/>
      <c r="I150" s="55"/>
      <c r="J150" s="55"/>
    </row>
    <row r="151" spans="2:10" hidden="1" x14ac:dyDescent="0.2">
      <c r="B151" s="55"/>
      <c r="C151" s="55"/>
      <c r="D151" s="55"/>
      <c r="E151" s="55"/>
      <c r="F151" s="55"/>
      <c r="G151" s="55"/>
      <c r="H151" s="55"/>
      <c r="I151" s="55"/>
      <c r="J151" s="55"/>
    </row>
    <row r="152" spans="2:10" hidden="1" x14ac:dyDescent="0.2">
      <c r="B152" s="55"/>
      <c r="C152" s="55"/>
      <c r="D152" s="55"/>
      <c r="E152" s="55"/>
      <c r="F152" s="55"/>
      <c r="G152" s="55"/>
      <c r="H152" s="55"/>
      <c r="I152" s="55"/>
      <c r="J152" s="55"/>
    </row>
    <row r="153" spans="2:10" hidden="1" x14ac:dyDescent="0.2">
      <c r="B153" s="55"/>
      <c r="C153" s="55"/>
      <c r="D153" s="55"/>
      <c r="E153" s="55"/>
      <c r="F153" s="55"/>
      <c r="G153" s="55"/>
      <c r="H153" s="55"/>
      <c r="I153" s="55"/>
      <c r="J153" s="55"/>
    </row>
    <row r="154" spans="2:10" hidden="1" x14ac:dyDescent="0.2">
      <c r="B154" s="55"/>
      <c r="C154" s="55"/>
      <c r="D154" s="55"/>
      <c r="E154" s="55"/>
      <c r="F154" s="55"/>
      <c r="G154" s="55"/>
      <c r="H154" s="55"/>
      <c r="I154" s="55"/>
      <c r="J154" s="55"/>
    </row>
    <row r="155" spans="2:10" hidden="1" x14ac:dyDescent="0.2">
      <c r="B155" s="55"/>
      <c r="C155" s="55"/>
      <c r="D155" s="55"/>
      <c r="E155" s="55"/>
      <c r="F155" s="55"/>
      <c r="G155" s="55"/>
      <c r="H155" s="55"/>
      <c r="I155" s="55"/>
      <c r="J155" s="55"/>
    </row>
    <row r="156" spans="2:10" hidden="1" x14ac:dyDescent="0.2">
      <c r="B156" s="55"/>
      <c r="C156" s="55"/>
      <c r="D156" s="55"/>
      <c r="E156" s="55"/>
      <c r="F156" s="55"/>
      <c r="G156" s="55"/>
      <c r="H156" s="55"/>
      <c r="I156" s="55"/>
      <c r="J156" s="55"/>
    </row>
    <row r="157" spans="2:10" hidden="1" x14ac:dyDescent="0.2">
      <c r="B157" s="55"/>
      <c r="C157" s="55"/>
      <c r="D157" s="55"/>
      <c r="E157" s="55"/>
      <c r="F157" s="55"/>
      <c r="G157" s="55"/>
      <c r="H157" s="55"/>
      <c r="I157" s="55"/>
      <c r="J157" s="55"/>
    </row>
    <row r="158" spans="2:10" hidden="1" x14ac:dyDescent="0.2">
      <c r="B158" s="55"/>
      <c r="C158" s="55"/>
      <c r="D158" s="55"/>
      <c r="E158" s="55"/>
      <c r="F158" s="55"/>
      <c r="G158" s="55"/>
      <c r="H158" s="55"/>
      <c r="I158" s="55"/>
      <c r="J158" s="55"/>
    </row>
    <row r="159" spans="2:10" hidden="1" x14ac:dyDescent="0.2">
      <c r="B159" s="55"/>
      <c r="C159" s="55"/>
      <c r="D159" s="55"/>
      <c r="E159" s="55"/>
      <c r="F159" s="55"/>
      <c r="G159" s="55"/>
      <c r="H159" s="55"/>
      <c r="I159" s="55"/>
      <c r="J159" s="55"/>
    </row>
    <row r="161" s="54" customFormat="1" hidden="1" x14ac:dyDescent="0.2"/>
    <row r="162" s="54" customFormat="1" hidden="1" x14ac:dyDescent="0.2"/>
    <row r="163" s="54" customFormat="1" hidden="1" x14ac:dyDescent="0.2"/>
    <row r="164" s="54" customFormat="1" hidden="1" x14ac:dyDescent="0.2"/>
    <row r="165" s="54" customFormat="1" hidden="1" x14ac:dyDescent="0.2"/>
    <row r="166" s="54" customFormat="1" hidden="1" x14ac:dyDescent="0.2"/>
    <row r="167" s="54" customFormat="1" hidden="1" x14ac:dyDescent="0.2"/>
    <row r="168" s="54" customFormat="1" hidden="1" x14ac:dyDescent="0.2"/>
    <row r="169" s="54" customFormat="1" hidden="1" x14ac:dyDescent="0.2"/>
    <row r="170" s="54" customFormat="1" hidden="1" x14ac:dyDescent="0.2"/>
    <row r="171" s="54" customFormat="1" hidden="1" x14ac:dyDescent="0.2"/>
    <row r="172" s="54" customFormat="1" hidden="1" x14ac:dyDescent="0.2"/>
    <row r="173" s="54" customFormat="1" hidden="1" x14ac:dyDescent="0.2"/>
    <row r="174" s="54" customFormat="1" hidden="1" x14ac:dyDescent="0.2"/>
    <row r="175" s="54" customFormat="1" hidden="1" x14ac:dyDescent="0.2"/>
    <row r="176" s="54" customFormat="1" hidden="1" x14ac:dyDescent="0.2"/>
    <row r="177" s="54" customFormat="1" hidden="1" x14ac:dyDescent="0.2"/>
    <row r="178" s="54" customFormat="1" hidden="1" x14ac:dyDescent="0.2"/>
    <row r="179" s="54" customFormat="1" hidden="1" x14ac:dyDescent="0.2"/>
    <row r="180" s="54" customFormat="1" hidden="1" x14ac:dyDescent="0.2"/>
    <row r="181" s="54" customFormat="1" hidden="1" x14ac:dyDescent="0.2"/>
    <row r="182" s="54" customFormat="1" hidden="1" x14ac:dyDescent="0.2"/>
    <row r="183" s="54" customFormat="1" hidden="1" x14ac:dyDescent="0.2"/>
    <row r="184" s="54" customFormat="1" hidden="1" x14ac:dyDescent="0.2"/>
    <row r="185" s="54" customFormat="1" hidden="1" x14ac:dyDescent="0.2"/>
    <row r="186" s="54" customFormat="1" hidden="1" x14ac:dyDescent="0.2"/>
    <row r="187" s="54" customFormat="1" hidden="1" x14ac:dyDescent="0.2"/>
    <row r="188" s="54" customFormat="1" hidden="1" x14ac:dyDescent="0.2"/>
    <row r="189" s="54" customFormat="1" hidden="1" x14ac:dyDescent="0.2"/>
  </sheetData>
  <sheetProtection algorithmName="SHA-512" hashValue="CP5ZdFUCxzzVhWQxxBjVv6JmFOZcqSW1bsnU/dMaH17KzrxzuDxmxWXsqnOZ9+fFEkSfMMpRxmFCJTLT79uEtA==" saltValue="LmU4nXMi/45AQrvDdcJJIQ==" spinCount="100000" sheet="1" objects="1" scenarios="1"/>
  <phoneticPr fontId="19" type="noConversion"/>
  <dataValidations count="7">
    <dataValidation allowBlank="1" showInputMessage="1" showErrorMessage="1" promptTitle="CSJ" prompt="9 digit TxDOT project number" sqref="C4" xr:uid="{27F82B76-05E1-4A09-9D42-3353038B94BC}"/>
    <dataValidation allowBlank="1" showInputMessage="1" showErrorMessage="1" promptTitle="MOH" prompt="Once used, MOH should be completed for the duration of the project" sqref="E7" xr:uid="{05AA6D0F-3DEC-4775-9BD5-CB1F0E1D3AC1}"/>
    <dataValidation type="list" allowBlank="1" showInputMessage="1" showErrorMessage="1" promptTitle="Retainage" prompt="select 0% or 5%" sqref="G7" xr:uid="{EC2CACBE-1221-45A0-AA82-92419592616C}">
      <formula1>"0%, 5%"</formula1>
    </dataValidation>
    <dataValidation allowBlank="1" showInputMessage="1" showErrorMessage="1" promptTitle="NTP" prompt="Date identified on NTP for construction to begin and time charges to start" sqref="G3" xr:uid="{C17426EB-A5B5-4836-8B37-77870820A6B9}"/>
    <dataValidation allowBlank="1" showInputMessage="1" showErrorMessage="1" promptTitle="Additional Days" prompt="Days added through change order or approved weather adjustments" sqref="G5" xr:uid="{8E7F3F9C-62DD-4225-A8AE-CDB784ABDB81}"/>
    <dataValidation allowBlank="1" showInputMessage="1" showErrorMessage="1" promptTitle="Quantity of Vendor Invoices Paid" prompt="Enter the number of vendor invoices paid under the reimbursement request. For example: contractor pay requests, materials testing, and construction engineering for one month would be 3 vendor invoices._x000a_" sqref="C10:C29" xr:uid="{971A2708-08E3-428A-8715-1F72103DFBC9}"/>
    <dataValidation allowBlank="1" showInputMessage="1" showErrorMessage="1" promptTitle="Construction Completion Date" prompt="Formula calculated by adding the NTP, Original contract days, and additional approved days" sqref="G6" xr:uid="{803E43A5-C32B-48EB-8023-4DA19D680DA2}"/>
  </dataValidations>
  <pageMargins left="0.7" right="0.7" top="0.75" bottom="0.75" header="0.3" footer="0.3"/>
  <pageSetup scale="53" orientation="landscape" r:id="rId1"/>
  <headerFooter>
    <oddFooter>&amp;RRevised: 01/15/2025</oddFooter>
  </headerFooter>
  <ignoredErrors>
    <ignoredError sqref="F17:F29 I17:I29 F11:F16 I11:I16"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Local Government" prompt="Select from drop-down" xr:uid="{1786E4F9-6CF3-469A-B890-F2221D6729B2}">
          <x14:formula1>
            <xm:f>'Project Data'!$L$4:$AB$4</xm:f>
          </x14:formula1>
          <xm:sqref>C3</xm:sqref>
        </x14:dataValidation>
        <x14:dataValidation type="list" allowBlank="1" showInputMessage="1" showErrorMessage="1" promptTitle="Program" prompt="Select from drop-down" xr:uid="{1238C484-BCB3-41C6-9206-A7E3FE1C6CFB}">
          <x14:formula1>
            <xm:f>'Project Data'!$B$5:$B$9</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1D90-9F5B-490C-9E59-78EECF6A3CE5}">
  <sheetPr codeName="Sheet1">
    <tabColor theme="4"/>
    <pageSetUpPr fitToPage="1"/>
  </sheetPr>
  <dimension ref="B1:H57"/>
  <sheetViews>
    <sheetView showGridLines="0" tabSelected="1" topLeftCell="A19" zoomScale="110" zoomScaleNormal="110" workbookViewId="0">
      <selection activeCell="C12" sqref="C12:H12"/>
    </sheetView>
  </sheetViews>
  <sheetFormatPr defaultColWidth="9.140625" defaultRowHeight="15" customHeight="1" x14ac:dyDescent="0.25"/>
  <cols>
    <col min="1" max="1" width="2.140625" style="5" customWidth="1"/>
    <col min="2" max="2" width="28.140625" style="5" customWidth="1"/>
    <col min="3" max="3" width="10.42578125" style="5" customWidth="1"/>
    <col min="4" max="4" width="31.5703125" style="5" customWidth="1"/>
    <col min="5" max="5" width="7.140625" style="5" customWidth="1"/>
    <col min="6" max="6" width="25.7109375" style="5" customWidth="1"/>
    <col min="7" max="7" width="11.140625" style="5" bestFit="1" customWidth="1"/>
    <col min="8" max="8" width="1.5703125" style="5" bestFit="1" customWidth="1"/>
    <col min="9" max="16384" width="9.140625" style="5"/>
  </cols>
  <sheetData>
    <row r="1" spans="2:8" ht="15" customHeight="1" thickBot="1" x14ac:dyDescent="0.3"/>
    <row r="2" spans="2:8" x14ac:dyDescent="0.25">
      <c r="B2" s="8"/>
      <c r="C2" s="9"/>
      <c r="D2" s="9"/>
      <c r="E2" s="9"/>
      <c r="F2" s="9"/>
      <c r="G2" s="9"/>
      <c r="H2" s="10"/>
    </row>
    <row r="3" spans="2:8" ht="14.65" customHeight="1" x14ac:dyDescent="0.25">
      <c r="B3" s="11"/>
      <c r="C3" s="102" t="s">
        <v>196</v>
      </c>
      <c r="D3" s="102"/>
      <c r="E3" s="102"/>
      <c r="F3" s="102"/>
      <c r="G3" s="102"/>
      <c r="H3" s="103"/>
    </row>
    <row r="4" spans="2:8" ht="14.65" customHeight="1" x14ac:dyDescent="0.25">
      <c r="B4" s="11"/>
      <c r="C4" s="104"/>
      <c r="D4" s="104"/>
      <c r="E4" s="104"/>
      <c r="F4" s="104"/>
      <c r="G4" s="104"/>
      <c r="H4" s="105"/>
    </row>
    <row r="5" spans="2:8" ht="14.65" customHeight="1" x14ac:dyDescent="0.25">
      <c r="B5" s="11"/>
      <c r="C5" s="104"/>
      <c r="D5" s="104"/>
      <c r="E5" s="104"/>
      <c r="F5" s="104"/>
      <c r="G5" s="104"/>
      <c r="H5" s="105"/>
    </row>
    <row r="6" spans="2:8" ht="14.65" customHeight="1" x14ac:dyDescent="0.25">
      <c r="B6" s="12"/>
      <c r="C6" s="106"/>
      <c r="D6" s="106"/>
      <c r="E6" s="106"/>
      <c r="F6" s="106"/>
      <c r="G6" s="106"/>
      <c r="H6" s="107"/>
    </row>
    <row r="7" spans="2:8" x14ac:dyDescent="0.25">
      <c r="B7" s="13"/>
      <c r="C7" s="2"/>
      <c r="D7" s="2"/>
      <c r="E7" s="2"/>
      <c r="F7" s="2"/>
      <c r="G7" s="2"/>
      <c r="H7" s="14"/>
    </row>
    <row r="8" spans="2:8" ht="15.75" x14ac:dyDescent="0.25">
      <c r="B8" s="97" t="s">
        <v>0</v>
      </c>
      <c r="C8" s="110" t="s">
        <v>226</v>
      </c>
      <c r="D8" s="110"/>
      <c r="E8" s="110"/>
      <c r="F8" s="110"/>
      <c r="G8" s="110"/>
      <c r="H8" s="111"/>
    </row>
    <row r="9" spans="2:8" ht="15.75" x14ac:dyDescent="0.25">
      <c r="B9" s="98" t="s">
        <v>14</v>
      </c>
      <c r="C9" s="122"/>
      <c r="D9" s="123"/>
      <c r="E9" s="123"/>
      <c r="F9" s="123"/>
      <c r="G9" s="123"/>
      <c r="H9" s="29"/>
    </row>
    <row r="10" spans="2:8" ht="15.75" x14ac:dyDescent="0.25">
      <c r="B10" s="15"/>
      <c r="C10"/>
      <c r="D10"/>
      <c r="E10"/>
      <c r="F10"/>
      <c r="G10"/>
      <c r="H10" s="16"/>
    </row>
    <row r="11" spans="2:8" ht="15.75" x14ac:dyDescent="0.25">
      <c r="B11" s="97" t="s">
        <v>1</v>
      </c>
      <c r="C11" s="124" t="s">
        <v>2</v>
      </c>
      <c r="D11" s="124"/>
      <c r="E11" s="124"/>
      <c r="F11" s="124"/>
      <c r="G11" s="124"/>
      <c r="H11" s="125"/>
    </row>
    <row r="12" spans="2:8" ht="15.75" x14ac:dyDescent="0.25">
      <c r="B12" s="97" t="s">
        <v>3</v>
      </c>
      <c r="C12" s="112" t="s">
        <v>227</v>
      </c>
      <c r="D12" s="112"/>
      <c r="E12" s="112"/>
      <c r="F12" s="112"/>
      <c r="G12" s="112"/>
      <c r="H12" s="113"/>
    </row>
    <row r="13" spans="2:8" ht="15.75" x14ac:dyDescent="0.25">
      <c r="B13" s="15"/>
      <c r="C13"/>
      <c r="D13"/>
      <c r="E13"/>
      <c r="F13"/>
      <c r="G13"/>
      <c r="H13" s="16"/>
    </row>
    <row r="14" spans="2:8" ht="15.75" x14ac:dyDescent="0.25">
      <c r="B14" s="99" t="s">
        <v>4</v>
      </c>
      <c r="C14" s="114" t="str">
        <f>IF(ISBLANK('Reimbursement Tracker'!C3),"",'Reimbursement Tracker'!C3)</f>
        <v/>
      </c>
      <c r="D14" s="115"/>
      <c r="E14" s="115"/>
      <c r="F14" s="115"/>
      <c r="G14" s="115"/>
      <c r="H14" s="116"/>
    </row>
    <row r="15" spans="2:8" ht="15.75" x14ac:dyDescent="0.25">
      <c r="B15" s="99" t="s">
        <v>5</v>
      </c>
      <c r="C15" s="117"/>
      <c r="D15" s="112"/>
      <c r="E15" s="112"/>
      <c r="F15" s="112"/>
      <c r="G15" s="112"/>
      <c r="H15" s="113"/>
    </row>
    <row r="16" spans="2:8" ht="15.75" x14ac:dyDescent="0.25">
      <c r="B16" s="97" t="s">
        <v>6</v>
      </c>
      <c r="C16" s="117"/>
      <c r="D16" s="112"/>
      <c r="E16" s="112"/>
      <c r="F16" s="112"/>
      <c r="G16" s="112"/>
      <c r="H16" s="113"/>
    </row>
    <row r="17" spans="2:8" ht="15.75" x14ac:dyDescent="0.25">
      <c r="B17" s="15"/>
      <c r="C17"/>
      <c r="D17"/>
      <c r="E17"/>
      <c r="F17"/>
      <c r="G17"/>
      <c r="H17" s="16"/>
    </row>
    <row r="18" spans="2:8" ht="15.75" x14ac:dyDescent="0.25">
      <c r="B18" s="97" t="s">
        <v>7</v>
      </c>
      <c r="C18" s="118"/>
      <c r="D18" s="118"/>
      <c r="E18" s="118"/>
      <c r="F18" s="118"/>
      <c r="G18" s="118"/>
      <c r="H18" s="119"/>
    </row>
    <row r="19" spans="2:8" ht="15.75" x14ac:dyDescent="0.25">
      <c r="B19" s="15"/>
      <c r="C19" s="1"/>
      <c r="D19" s="1"/>
      <c r="E19" s="1"/>
      <c r="F19" s="1"/>
      <c r="G19" s="1"/>
      <c r="H19" s="17"/>
    </row>
    <row r="20" spans="2:8" ht="15.75" x14ac:dyDescent="0.25">
      <c r="B20" s="100" t="s">
        <v>8</v>
      </c>
      <c r="C20" s="130" t="str">
        <f>IF(ISBLANK('Reimbursement Tracker'!C6),"",'Reimbursement Tracker'!C6)</f>
        <v/>
      </c>
      <c r="D20" s="131"/>
      <c r="E20" s="131"/>
      <c r="F20" s="131"/>
      <c r="G20" s="131"/>
      <c r="H20" s="132"/>
    </row>
    <row r="21" spans="2:8" ht="15.75" x14ac:dyDescent="0.25">
      <c r="B21" s="100" t="s">
        <v>9</v>
      </c>
      <c r="C21" s="126" t="str">
        <f>IF(ISBLANK('Reimbursement Tracker'!C5),"",'Reimbursement Tracker'!C5)</f>
        <v/>
      </c>
      <c r="D21" s="127"/>
      <c r="E21" s="127"/>
      <c r="F21" s="127"/>
      <c r="G21" s="127"/>
      <c r="H21" s="128"/>
    </row>
    <row r="22" spans="2:8" ht="15.75" x14ac:dyDescent="0.25">
      <c r="B22" s="100" t="s">
        <v>10</v>
      </c>
      <c r="C22" s="120">
        <f>'Reimbursement Tracker'!C4</f>
        <v>0</v>
      </c>
      <c r="D22" s="120"/>
      <c r="E22" s="120"/>
      <c r="F22" s="120"/>
      <c r="G22" s="120"/>
      <c r="H22" s="121"/>
    </row>
    <row r="23" spans="2:8" ht="15.75" x14ac:dyDescent="0.25">
      <c r="B23" s="101" t="s">
        <v>11</v>
      </c>
      <c r="C23" s="26" t="s">
        <v>12</v>
      </c>
      <c r="D23" s="92" t="str">
        <f>IF(ISBLANK($C$9),"",VLOOKUP($C$9,'Reimbursement Tracker'!B:D,3,FALSE))</f>
        <v/>
      </c>
      <c r="E23" s="26" t="s">
        <v>13</v>
      </c>
      <c r="F23" s="92" t="str">
        <f>IF(ISBLANK($C$9),"",VLOOKUP($C$9,'Reimbursement Tracker'!B:E,4,FALSE))</f>
        <v/>
      </c>
      <c r="G23" s="27"/>
      <c r="H23" s="28"/>
    </row>
    <row r="24" spans="2:8" ht="15.75" x14ac:dyDescent="0.25">
      <c r="B24" s="15"/>
      <c r="C24"/>
      <c r="D24"/>
      <c r="E24"/>
      <c r="F24"/>
      <c r="G24"/>
      <c r="H24" s="16"/>
    </row>
    <row r="25" spans="2:8" ht="15.75" x14ac:dyDescent="0.25">
      <c r="B25" s="15"/>
      <c r="C25" s="108" t="s">
        <v>193</v>
      </c>
      <c r="D25" s="109"/>
      <c r="E25" s="109"/>
      <c r="F25" s="93">
        <f>'Reimbursement Tracker'!E4</f>
        <v>0</v>
      </c>
      <c r="G25"/>
      <c r="H25" s="16"/>
    </row>
    <row r="26" spans="2:8" ht="15.75" x14ac:dyDescent="0.25">
      <c r="B26" s="15"/>
      <c r="C26" s="108" t="s">
        <v>197</v>
      </c>
      <c r="D26" s="109"/>
      <c r="E26" s="129"/>
      <c r="F26" s="93">
        <f>'Reimbursement Tracker'!E5</f>
        <v>0</v>
      </c>
      <c r="G26"/>
      <c r="H26" s="16"/>
    </row>
    <row r="27" spans="2:8" ht="15.75" x14ac:dyDescent="0.25">
      <c r="B27" s="15"/>
      <c r="C27" s="108" t="s">
        <v>194</v>
      </c>
      <c r="D27" s="109"/>
      <c r="E27" s="129"/>
      <c r="F27" s="93">
        <f>F25+F26</f>
        <v>0</v>
      </c>
      <c r="G27"/>
      <c r="H27" s="16"/>
    </row>
    <row r="28" spans="2:8" ht="15.75" x14ac:dyDescent="0.25">
      <c r="B28" s="18"/>
      <c r="C28" s="108" t="s">
        <v>195</v>
      </c>
      <c r="D28" s="109"/>
      <c r="E28" s="109"/>
      <c r="F28" s="93">
        <f>'Reimbursement Tracker'!C7</f>
        <v>0</v>
      </c>
      <c r="G28"/>
      <c r="H28" s="16"/>
    </row>
    <row r="29" spans="2:8" ht="15" customHeight="1" x14ac:dyDescent="0.25">
      <c r="B29" s="18"/>
      <c r="C29" s="30"/>
      <c r="D29" s="30"/>
      <c r="E29" s="30"/>
      <c r="F29" s="4"/>
      <c r="G29" s="7"/>
      <c r="H29" s="16"/>
    </row>
    <row r="30" spans="2:8" ht="15.75" x14ac:dyDescent="0.25">
      <c r="B30" s="18"/>
      <c r="C30" s="108" t="s">
        <v>15</v>
      </c>
      <c r="D30" s="109"/>
      <c r="E30" s="109"/>
      <c r="F30" s="94">
        <f>IF(ISBLANK($C$9),0,VLOOKUP($C$9,'Reimbursement Tracker'!B:J,5,FALSE))</f>
        <v>0</v>
      </c>
      <c r="G30"/>
      <c r="H30" s="16"/>
    </row>
    <row r="31" spans="2:8" ht="15.75" x14ac:dyDescent="0.25">
      <c r="B31" s="18"/>
      <c r="C31" s="108" t="s">
        <v>16</v>
      </c>
      <c r="D31" s="109"/>
      <c r="E31" s="109"/>
      <c r="F31" s="94">
        <f>IF(ISBLANK($C$9),0,VLOOKUP($C$9,'Reimbursement Tracker'!B:J,8,FALSE))</f>
        <v>0</v>
      </c>
      <c r="G31"/>
      <c r="H31" s="16"/>
    </row>
    <row r="32" spans="2:8" ht="15" customHeight="1" x14ac:dyDescent="0.25">
      <c r="B32" s="18"/>
      <c r="C32" s="30"/>
      <c r="D32" s="30"/>
      <c r="E32" s="30"/>
      <c r="F32" s="3"/>
      <c r="G32"/>
      <c r="H32" s="16"/>
    </row>
    <row r="33" spans="2:8" ht="15.75" x14ac:dyDescent="0.25">
      <c r="B33" s="18"/>
      <c r="C33" s="108" t="s">
        <v>17</v>
      </c>
      <c r="D33" s="109"/>
      <c r="E33" s="109"/>
      <c r="F33" s="94">
        <f>IF(ISBLANK($C$9),0,Table1[[#Totals],[Requested Reimbursement]])</f>
        <v>0</v>
      </c>
      <c r="G33"/>
      <c r="H33" s="16"/>
    </row>
    <row r="34" spans="2:8" ht="15.75" x14ac:dyDescent="0.25">
      <c r="B34" s="18"/>
      <c r="C34" s="108" t="s">
        <v>18</v>
      </c>
      <c r="D34" s="109"/>
      <c r="E34" s="109"/>
      <c r="F34" s="95">
        <f>F28-F33</f>
        <v>0</v>
      </c>
      <c r="G34"/>
      <c r="H34" s="16"/>
    </row>
    <row r="35" spans="2:8" ht="15" customHeight="1" x14ac:dyDescent="0.25">
      <c r="B35" s="18"/>
      <c r="C35"/>
      <c r="D35"/>
      <c r="E35"/>
      <c r="F35" s="3"/>
      <c r="G35"/>
      <c r="H35" s="16"/>
    </row>
    <row r="36" spans="2:8" ht="15.75" x14ac:dyDescent="0.25">
      <c r="B36" s="18"/>
      <c r="C36" s="145" t="str">
        <f>C14</f>
        <v/>
      </c>
      <c r="D36" s="146"/>
      <c r="E36" s="147"/>
      <c r="F36" s="148">
        <f>F31</f>
        <v>0</v>
      </c>
      <c r="G36"/>
      <c r="H36" s="16"/>
    </row>
    <row r="37" spans="2:8" x14ac:dyDescent="0.25">
      <c r="B37" s="19"/>
      <c r="C37" s="150" t="s">
        <v>19</v>
      </c>
      <c r="D37" s="151"/>
      <c r="E37" s="152"/>
      <c r="F37" s="149"/>
      <c r="G37"/>
      <c r="H37" s="16"/>
    </row>
    <row r="38" spans="2:8" ht="8.65" customHeight="1" x14ac:dyDescent="0.25">
      <c r="B38" s="19"/>
      <c r="C38" s="25"/>
      <c r="D38" s="25"/>
      <c r="E38" s="25"/>
      <c r="F38" s="24"/>
      <c r="G38"/>
      <c r="H38" s="16"/>
    </row>
    <row r="39" spans="2:8" ht="15.75" x14ac:dyDescent="0.25">
      <c r="B39" s="140" t="s">
        <v>20</v>
      </c>
      <c r="C39" s="141"/>
      <c r="D39" s="141"/>
      <c r="E39" s="141"/>
      <c r="F39" s="141"/>
      <c r="G39"/>
      <c r="H39" s="16"/>
    </row>
    <row r="40" spans="2:8" ht="15.75" x14ac:dyDescent="0.25">
      <c r="B40" s="37"/>
      <c r="C40" s="36"/>
      <c r="D40" s="36"/>
      <c r="E40" s="36"/>
      <c r="F40" s="36"/>
      <c r="G40"/>
      <c r="H40" s="16"/>
    </row>
    <row r="41" spans="2:8" ht="16.5" customHeight="1" x14ac:dyDescent="0.25">
      <c r="B41" s="133" t="s">
        <v>216</v>
      </c>
      <c r="C41" s="134"/>
      <c r="D41" s="135"/>
      <c r="E41" s="71"/>
      <c r="F41" s="6"/>
      <c r="G41"/>
      <c r="H41" s="16"/>
    </row>
    <row r="42" spans="2:8" ht="16.5" customHeight="1" x14ac:dyDescent="0.25">
      <c r="B42" s="142" t="s">
        <v>188</v>
      </c>
      <c r="C42" s="143"/>
      <c r="D42" s="144"/>
      <c r="E42" s="71"/>
      <c r="F42" s="6"/>
      <c r="G42"/>
      <c r="H42" s="16"/>
    </row>
    <row r="43" spans="2:8" ht="16.5" customHeight="1" x14ac:dyDescent="0.25">
      <c r="B43" s="133" t="s">
        <v>189</v>
      </c>
      <c r="C43" s="134"/>
      <c r="D43" s="135"/>
      <c r="E43" s="71"/>
      <c r="F43" s="6"/>
      <c r="G43"/>
      <c r="H43" s="16"/>
    </row>
    <row r="44" spans="2:8" ht="16.5" customHeight="1" x14ac:dyDescent="0.25">
      <c r="B44" s="133" t="s">
        <v>190</v>
      </c>
      <c r="C44" s="134"/>
      <c r="D44" s="135"/>
      <c r="E44" s="71"/>
      <c r="F44" s="6"/>
      <c r="G44"/>
      <c r="H44" s="16"/>
    </row>
    <row r="45" spans="2:8" ht="16.5" customHeight="1" x14ac:dyDescent="0.25">
      <c r="B45" s="138" t="s">
        <v>222</v>
      </c>
      <c r="C45" s="139"/>
      <c r="D45" s="139"/>
      <c r="E45" s="71"/>
      <c r="F45"/>
      <c r="G45"/>
      <c r="H45" s="16"/>
    </row>
    <row r="46" spans="2:8" ht="16.5" customHeight="1" x14ac:dyDescent="0.25">
      <c r="B46" s="138" t="s">
        <v>191</v>
      </c>
      <c r="C46" s="139"/>
      <c r="D46" s="139"/>
      <c r="E46" s="71"/>
      <c r="F46"/>
      <c r="G46"/>
      <c r="H46" s="16"/>
    </row>
    <row r="47" spans="2:8" ht="16.5" customHeight="1" x14ac:dyDescent="0.25">
      <c r="B47" s="138" t="s">
        <v>192</v>
      </c>
      <c r="C47" s="139"/>
      <c r="D47" s="139"/>
      <c r="E47" s="71"/>
      <c r="F47" s="6"/>
      <c r="G47"/>
      <c r="H47" s="16"/>
    </row>
    <row r="48" spans="2:8" x14ac:dyDescent="0.25">
      <c r="B48" s="20"/>
      <c r="C48" s="6"/>
      <c r="D48" s="6"/>
      <c r="E48" s="6"/>
      <c r="F48" s="6"/>
      <c r="G48"/>
      <c r="H48" s="16"/>
    </row>
    <row r="49" spans="2:8" ht="14.65" customHeight="1" x14ac:dyDescent="0.25">
      <c r="B49" s="136" t="s">
        <v>21</v>
      </c>
      <c r="C49" s="137"/>
      <c r="D49" s="72"/>
      <c r="E49" s="33" t="s">
        <v>22</v>
      </c>
      <c r="F49" s="72"/>
      <c r="G49" t="s">
        <v>23</v>
      </c>
      <c r="H49" s="16"/>
    </row>
    <row r="50" spans="2:8" x14ac:dyDescent="0.25">
      <c r="B50" s="11"/>
      <c r="C50"/>
      <c r="D50"/>
      <c r="E50"/>
      <c r="F50"/>
      <c r="G50"/>
      <c r="H50" s="16"/>
    </row>
    <row r="51" spans="2:8" x14ac:dyDescent="0.25">
      <c r="B51" s="11"/>
      <c r="C51"/>
      <c r="D51"/>
      <c r="E51"/>
      <c r="F51"/>
      <c r="G51"/>
      <c r="H51" s="16"/>
    </row>
    <row r="52" spans="2:8" ht="15" customHeight="1" x14ac:dyDescent="0.25">
      <c r="B52" s="11"/>
      <c r="C52"/>
      <c r="D52"/>
      <c r="E52"/>
      <c r="F52"/>
      <c r="G52"/>
      <c r="H52" s="16"/>
    </row>
    <row r="53" spans="2:8" ht="15" customHeight="1" x14ac:dyDescent="0.25">
      <c r="B53" s="11"/>
      <c r="C53"/>
      <c r="D53"/>
      <c r="E53"/>
      <c r="F53"/>
      <c r="G53"/>
      <c r="H53" s="16"/>
    </row>
    <row r="54" spans="2:8" ht="15" customHeight="1" x14ac:dyDescent="0.25">
      <c r="B54" s="11"/>
      <c r="C54"/>
      <c r="D54"/>
      <c r="E54"/>
      <c r="F54"/>
      <c r="G54"/>
      <c r="H54" s="16"/>
    </row>
    <row r="55" spans="2:8" ht="15" customHeight="1" x14ac:dyDescent="0.25">
      <c r="B55" s="11"/>
      <c r="C55"/>
      <c r="D55"/>
      <c r="E55"/>
      <c r="F55"/>
      <c r="G55"/>
      <c r="H55" s="16"/>
    </row>
    <row r="56" spans="2:8" ht="15" customHeight="1" x14ac:dyDescent="0.25">
      <c r="B56" s="11"/>
      <c r="C56"/>
      <c r="D56"/>
      <c r="E56"/>
      <c r="F56"/>
      <c r="G56"/>
      <c r="H56" s="16"/>
    </row>
    <row r="57" spans="2:8" ht="15" customHeight="1" thickBot="1" x14ac:dyDescent="0.3">
      <c r="B57" s="21"/>
      <c r="C57" s="22"/>
      <c r="D57" s="44"/>
      <c r="E57" s="22"/>
      <c r="F57" s="22"/>
      <c r="G57" s="22"/>
      <c r="H57" s="23"/>
    </row>
  </sheetData>
  <sheetProtection algorithmName="SHA-512" hashValue="0w9SNhRltORUEOccAO/VmuzRxc+Go3g8odNW1I02YASYkfTHxaQ1j3WpqXQm85o6hDEv2QmRAm7RjUbiaLJUuQ==" saltValue="K5FtjgZ3higDBlwk82o0Sw==" spinCount="100000" sheet="1" objects="1" scenarios="1"/>
  <mergeCells count="32">
    <mergeCell ref="C20:H20"/>
    <mergeCell ref="B43:D43"/>
    <mergeCell ref="B49:C49"/>
    <mergeCell ref="B46:D46"/>
    <mergeCell ref="B47:D47"/>
    <mergeCell ref="B39:F39"/>
    <mergeCell ref="B41:D41"/>
    <mergeCell ref="B42:D42"/>
    <mergeCell ref="B44:D44"/>
    <mergeCell ref="B45:D45"/>
    <mergeCell ref="C36:E36"/>
    <mergeCell ref="F36:F37"/>
    <mergeCell ref="C27:E27"/>
    <mergeCell ref="C33:E33"/>
    <mergeCell ref="C34:E34"/>
    <mergeCell ref="C37:E37"/>
    <mergeCell ref="C3:H6"/>
    <mergeCell ref="C25:E25"/>
    <mergeCell ref="C28:E28"/>
    <mergeCell ref="C30:E30"/>
    <mergeCell ref="C31:E31"/>
    <mergeCell ref="C8:H8"/>
    <mergeCell ref="C12:H12"/>
    <mergeCell ref="C14:H14"/>
    <mergeCell ref="C15:H15"/>
    <mergeCell ref="C16:H16"/>
    <mergeCell ref="C18:H18"/>
    <mergeCell ref="C22:H22"/>
    <mergeCell ref="C9:G9"/>
    <mergeCell ref="C11:H11"/>
    <mergeCell ref="C21:H21"/>
    <mergeCell ref="C26:E26"/>
  </mergeCells>
  <dataValidations count="2">
    <dataValidation type="list" allowBlank="1" showInputMessage="1" showErrorMessage="1" promptTitle="TxDOT Oversight" prompt="Select Maritime Division from the drop down" sqref="C11:H11" xr:uid="{403CD50A-C24F-452C-AB33-2557D1378089}">
      <formula1>"Maritime Division"</formula1>
    </dataValidation>
    <dataValidation allowBlank="1" showInputMessage="1" showErrorMessage="1" promptTitle="Submitter's Phone Number" prompt="Enter the phone number of the person submitting the request." sqref="F49" xr:uid="{CB273636-F498-49F2-A657-42D910887AC5}"/>
  </dataValidations>
  <hyperlinks>
    <hyperlink ref="B42:D42" location="'Reimbursement Tracker'!A1" display="2. Reimbursement Tracker " xr:uid="{1B42F6B7-0693-4AEB-A139-51E785E7841D}"/>
  </hyperlinks>
  <pageMargins left="0.7" right="0.7" top="0.75" bottom="0.75" header="0.3" footer="0.3"/>
  <pageSetup scale="78" orientation="portrait" r:id="rId1"/>
  <headerFooter>
    <oddFooter>&amp;RRevised 02/21/2025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defaultSize="0" autoFill="0" autoLine="0" autoPict="0">
                <anchor moveWithCells="1">
                  <from>
                    <xdr:col>4</xdr:col>
                    <xdr:colOff>133350</xdr:colOff>
                    <xdr:row>43</xdr:row>
                    <xdr:rowOff>9525</xdr:rowOff>
                  </from>
                  <to>
                    <xdr:col>4</xdr:col>
                    <xdr:colOff>438150</xdr:colOff>
                    <xdr:row>44</xdr:row>
                    <xdr:rowOff>19050</xdr:rowOff>
                  </to>
                </anchor>
              </controlPr>
            </control>
          </mc:Choice>
        </mc:AlternateContent>
        <mc:AlternateContent xmlns:mc="http://schemas.openxmlformats.org/markup-compatibility/2006">
          <mc:Choice Requires="x14">
            <control shapeId="3104" r:id="rId5" name="Check Box 32">
              <controlPr defaultSize="0" autoFill="0" autoLine="0" autoPict="0">
                <anchor moveWithCells="1">
                  <from>
                    <xdr:col>4</xdr:col>
                    <xdr:colOff>133350</xdr:colOff>
                    <xdr:row>44</xdr:row>
                    <xdr:rowOff>0</xdr:rowOff>
                  </from>
                  <to>
                    <xdr:col>4</xdr:col>
                    <xdr:colOff>438150</xdr:colOff>
                    <xdr:row>45</xdr:row>
                    <xdr:rowOff>19050</xdr:rowOff>
                  </to>
                </anchor>
              </controlPr>
            </control>
          </mc:Choice>
        </mc:AlternateContent>
        <mc:AlternateContent xmlns:mc="http://schemas.openxmlformats.org/markup-compatibility/2006">
          <mc:Choice Requires="x14">
            <control shapeId="3106" r:id="rId6" name="Check Box 34">
              <controlPr defaultSize="0" autoFill="0" autoLine="0" autoPict="0">
                <anchor moveWithCells="1">
                  <from>
                    <xdr:col>4</xdr:col>
                    <xdr:colOff>133350</xdr:colOff>
                    <xdr:row>44</xdr:row>
                    <xdr:rowOff>200025</xdr:rowOff>
                  </from>
                  <to>
                    <xdr:col>4</xdr:col>
                    <xdr:colOff>438150</xdr:colOff>
                    <xdr:row>46</xdr:row>
                    <xdr:rowOff>0</xdr:rowOff>
                  </to>
                </anchor>
              </controlPr>
            </control>
          </mc:Choice>
        </mc:AlternateContent>
        <mc:AlternateContent xmlns:mc="http://schemas.openxmlformats.org/markup-compatibility/2006">
          <mc:Choice Requires="x14">
            <control shapeId="3115" r:id="rId7" name="Check Box 43">
              <controlPr defaultSize="0" autoFill="0" autoLine="0" autoPict="0">
                <anchor moveWithCells="1">
                  <from>
                    <xdr:col>4</xdr:col>
                    <xdr:colOff>133350</xdr:colOff>
                    <xdr:row>45</xdr:row>
                    <xdr:rowOff>190500</xdr:rowOff>
                  </from>
                  <to>
                    <xdr:col>4</xdr:col>
                    <xdr:colOff>438150</xdr:colOff>
                    <xdr:row>46</xdr:row>
                    <xdr:rowOff>209550</xdr:rowOff>
                  </to>
                </anchor>
              </controlPr>
            </control>
          </mc:Choice>
        </mc:AlternateContent>
        <mc:AlternateContent xmlns:mc="http://schemas.openxmlformats.org/markup-compatibility/2006">
          <mc:Choice Requires="x14">
            <control shapeId="3152" r:id="rId8" name="Check Box 80">
              <controlPr defaultSize="0" autoFill="0" autoLine="0" autoPict="0">
                <anchor moveWithCells="1">
                  <from>
                    <xdr:col>4</xdr:col>
                    <xdr:colOff>133350</xdr:colOff>
                    <xdr:row>40</xdr:row>
                    <xdr:rowOff>9525</xdr:rowOff>
                  </from>
                  <to>
                    <xdr:col>4</xdr:col>
                    <xdr:colOff>438150</xdr:colOff>
                    <xdr:row>41</xdr:row>
                    <xdr:rowOff>19050</xdr:rowOff>
                  </to>
                </anchor>
              </controlPr>
            </control>
          </mc:Choice>
        </mc:AlternateContent>
        <mc:AlternateContent xmlns:mc="http://schemas.openxmlformats.org/markup-compatibility/2006">
          <mc:Choice Requires="x14">
            <control shapeId="3153" r:id="rId9" name="Check Box 81">
              <controlPr defaultSize="0" autoFill="0" autoLine="0" autoPict="0">
                <anchor moveWithCells="1">
                  <from>
                    <xdr:col>4</xdr:col>
                    <xdr:colOff>133350</xdr:colOff>
                    <xdr:row>40</xdr:row>
                    <xdr:rowOff>200025</xdr:rowOff>
                  </from>
                  <to>
                    <xdr:col>4</xdr:col>
                    <xdr:colOff>438150</xdr:colOff>
                    <xdr:row>42</xdr:row>
                    <xdr:rowOff>0</xdr:rowOff>
                  </to>
                </anchor>
              </controlPr>
            </control>
          </mc:Choice>
        </mc:AlternateContent>
        <mc:AlternateContent xmlns:mc="http://schemas.openxmlformats.org/markup-compatibility/2006">
          <mc:Choice Requires="x14">
            <control shapeId="3154" r:id="rId10" name="Check Box 82">
              <controlPr defaultSize="0" autoFill="0" autoLine="0" autoPict="0">
                <anchor moveWithCells="1">
                  <from>
                    <xdr:col>4</xdr:col>
                    <xdr:colOff>133350</xdr:colOff>
                    <xdr:row>42</xdr:row>
                    <xdr:rowOff>9525</xdr:rowOff>
                  </from>
                  <to>
                    <xdr:col>4</xdr:col>
                    <xdr:colOff>438150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Reimbursement Request #" prompt="Select the RR# from the list" xr:uid="{F20B7B4D-B5C5-434C-82FF-18F86A7BD3F8}">
          <x14:formula1>
            <xm:f>'Project Data'!$C$5:$C$29</xm:f>
          </x14:formula1>
          <xm:sqref>C9:G9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0884-BFC5-4135-AE50-7240D7B15047}">
  <dimension ref="A1:BE52"/>
  <sheetViews>
    <sheetView workbookViewId="0">
      <selection activeCell="B9" sqref="B9"/>
    </sheetView>
  </sheetViews>
  <sheetFormatPr defaultRowHeight="15" x14ac:dyDescent="0.25"/>
  <cols>
    <col min="1" max="1" width="53.5703125" bestFit="1" customWidth="1"/>
    <col min="2" max="2" width="16.5703125" bestFit="1" customWidth="1"/>
    <col min="3" max="3" width="4.28515625" bestFit="1" customWidth="1"/>
    <col min="5" max="5" width="53.5703125" bestFit="1" customWidth="1"/>
    <col min="6" max="6" width="10.42578125" hidden="1" customWidth="1"/>
    <col min="7" max="7" width="9.42578125" customWidth="1"/>
    <col min="8" max="8" width="52" bestFit="1" customWidth="1"/>
    <col min="9" max="9" width="11.140625" bestFit="1" customWidth="1"/>
    <col min="12" max="12" width="48" bestFit="1" customWidth="1"/>
    <col min="13" max="13" width="25.7109375" bestFit="1" customWidth="1"/>
    <col min="14" max="14" width="28" bestFit="1" customWidth="1"/>
    <col min="15" max="15" width="24" bestFit="1" customWidth="1"/>
    <col min="16" max="16" width="52" bestFit="1" customWidth="1"/>
    <col min="17" max="28" width="16.42578125" customWidth="1"/>
    <col min="57" max="57" width="22.5703125" bestFit="1" customWidth="1"/>
  </cols>
  <sheetData>
    <row r="1" spans="1:29" ht="15.75" thickBot="1" x14ac:dyDescent="0.3"/>
    <row r="2" spans="1:29" ht="15.75" thickBot="1" x14ac:dyDescent="0.3">
      <c r="E2" s="35" t="s">
        <v>32</v>
      </c>
      <c r="F2" s="34" t="s">
        <v>33</v>
      </c>
    </row>
    <row r="3" spans="1:29" ht="15.75" thickBot="1" x14ac:dyDescent="0.3"/>
    <row r="4" spans="1:29" ht="60" x14ac:dyDescent="0.25">
      <c r="A4" s="45" t="s">
        <v>4</v>
      </c>
      <c r="B4" s="46" t="s">
        <v>34</v>
      </c>
      <c r="C4" s="47" t="s">
        <v>35</v>
      </c>
      <c r="E4" t="s">
        <v>36</v>
      </c>
      <c r="F4" t="s">
        <v>37</v>
      </c>
      <c r="G4" t="s">
        <v>38</v>
      </c>
      <c r="H4" t="s">
        <v>39</v>
      </c>
      <c r="I4" t="s">
        <v>10</v>
      </c>
      <c r="K4" t="s">
        <v>40</v>
      </c>
      <c r="L4" s="38" t="str" cm="1">
        <f t="array" ref="L4:AB4">TRANSPOSE(_xlfn._xlws.SORT(_xlfn.UNIQUE(E5:E52)))</f>
        <v>Board of Trustees of the Galveston Wharves (Port of Galveston)</v>
      </c>
      <c r="M4" s="39" t="str">
        <v>Brownsville Navigation District (Port of Brownsville)</v>
      </c>
      <c r="N4" s="39" t="str">
        <v>Calhoun Port Authority</v>
      </c>
      <c r="O4" s="39" t="str">
        <v>City of Port Arthur</v>
      </c>
      <c r="P4" s="39" t="str">
        <v>Harris County</v>
      </c>
      <c r="Q4" s="39" t="str">
        <v>Orange County Navigation and Port District (Port of Orange)</v>
      </c>
      <c r="R4" s="39" t="str">
        <v>Port Freeport</v>
      </c>
      <c r="S4" s="39" t="str">
        <v>Port Isabel-San Benito Navigation District</v>
      </c>
      <c r="T4" s="39" t="str">
        <v>Port of Beaumont Navigation District</v>
      </c>
      <c r="U4" s="39" t="str">
        <v>Port of Corpus Christi Authority</v>
      </c>
      <c r="V4" s="39" t="str">
        <v>Port of Harlingen Authority</v>
      </c>
      <c r="W4" s="39" t="str">
        <v>Port of Houston Authority</v>
      </c>
      <c r="X4" s="39" t="str">
        <v>Port of Palacios</v>
      </c>
      <c r="Y4" s="39" t="str">
        <v>Port of Port Arthur Navigation District</v>
      </c>
      <c r="Z4" s="39" t="str">
        <v>Sabine Pass Port Authority</v>
      </c>
      <c r="AA4" s="39" t="str">
        <v>Victoria County Navigation District (Port of Victoria)</v>
      </c>
      <c r="AB4" s="40" t="str">
        <v>Willacy County Navigation District (Port Mansfield)</v>
      </c>
      <c r="AC4" s="4"/>
    </row>
    <row r="5" spans="1:29" x14ac:dyDescent="0.25">
      <c r="A5" s="48" t="s">
        <v>41</v>
      </c>
      <c r="B5" s="50" t="s">
        <v>205</v>
      </c>
      <c r="C5" s="49">
        <v>1</v>
      </c>
      <c r="E5" t="s">
        <v>43</v>
      </c>
      <c r="F5" t="s">
        <v>44</v>
      </c>
      <c r="G5" t="s">
        <v>42</v>
      </c>
      <c r="H5" t="s">
        <v>45</v>
      </c>
      <c r="I5" t="s">
        <v>46</v>
      </c>
      <c r="L5" s="11" t="str" cm="1">
        <f t="array" ref="L5:L9">_xlfn._xlws.SORT(_xlfn._xlws.FILTER($G$5:$G$52, $E$5:$E$52=L$4))</f>
        <v>MIP88</v>
      </c>
      <c r="M5" t="str" cm="1">
        <f t="array" ref="M5">_xlfn._xlws.SORT(_xlfn._xlws.FILTER($G$5:$G$52, $E$5:$E$52=M$4))</f>
        <v>MIP88</v>
      </c>
      <c r="N5" t="str" cm="1">
        <f t="array" ref="N5:N7">_xlfn._xlws.SORT(_xlfn._xlws.FILTER($G$5:$G$52, $E$5:$E$52=N$4))</f>
        <v>MIP88</v>
      </c>
      <c r="O5" t="str" cm="1">
        <f t="array" ref="O5">_xlfn._xlws.SORT(_xlfn._xlws.FILTER($G$5:$G$52, $E$5:$E$52=O$4))</f>
        <v>Rider37</v>
      </c>
      <c r="P5" t="str" cm="1">
        <f t="array" ref="P5">_xlfn._xlws.SORT(_xlfn._xlws.FILTER($G$5:$G$52, $E$5:$E$52=P$4))</f>
        <v>Rider38</v>
      </c>
      <c r="Q5" t="str" cm="1">
        <f t="array" ref="Q5:Q8">_xlfn._xlws.SORT(_xlfn._xlws.FILTER($G$5:$G$52, $E$5:$E$52=Q$4))</f>
        <v>MIP88</v>
      </c>
      <c r="R5" t="str" cm="1">
        <f t="array" ref="R5:R9">_xlfn._xlws.SORT(_xlfn._xlws.FILTER($G$5:$G$52, $E$5:$E$52=R$4))</f>
        <v>MIP88</v>
      </c>
      <c r="S5" t="str" cm="1">
        <f t="array" ref="S5">_xlfn._xlws.SORT(_xlfn._xlws.FILTER($G$5:$G$52, $E$5:$E$52=S$4))</f>
        <v>Rider37</v>
      </c>
      <c r="T5" t="str" cm="1">
        <f t="array" ref="T5:T8">_xlfn._xlws.SORT(_xlfn._xlws.FILTER($G$5:$G$52, $E$5:$E$52=T$4))</f>
        <v>MIP88</v>
      </c>
      <c r="U5" t="str" cm="1">
        <f t="array" ref="U5:U9">_xlfn._xlws.SORT(_xlfn._xlws.FILTER($G$5:$G$52, $E$5:$E$52=U$4))</f>
        <v>MIP88</v>
      </c>
      <c r="V5" t="str" cm="1">
        <f t="array" ref="V5:V6">_xlfn._xlws.SORT(_xlfn._xlws.FILTER($G$5:$G$52, $E$5:$E$52=V$4))</f>
        <v>Rider38</v>
      </c>
      <c r="W5" t="str" cm="1">
        <f t="array" ref="W5">_xlfn._xlws.SORT(_xlfn._xlws.FILTER($G$5:$G$52, $E$5:$E$52=W$4))</f>
        <v>MIP88</v>
      </c>
      <c r="X5" t="str" cm="1">
        <f t="array" ref="X5">_xlfn._xlws.SORT(_xlfn._xlws.FILTER($G$5:$G$52, $E$5:$E$52=X$4))</f>
        <v>Rider38</v>
      </c>
      <c r="Y5" t="str" cm="1">
        <f t="array" ref="Y5:Y10">_xlfn._xlws.SORT(_xlfn._xlws.FILTER($G$5:$G$52, $E$5:$E$52=Y$4))</f>
        <v>MIP88</v>
      </c>
      <c r="Z5" t="str" cm="1">
        <f t="array" ref="Z5">_xlfn._xlws.SORT(_xlfn._xlws.FILTER($G$5:$G$52, $E$5:$E$52=Z$4))</f>
        <v>MIP88</v>
      </c>
      <c r="AA5" t="str" cm="1">
        <f t="array" ref="AA5:AA8">_xlfn._xlws.SORT(_xlfn._xlws.FILTER($G$5:$G$52, $E$5:$E$52=AA$4))</f>
        <v>MIP88</v>
      </c>
      <c r="AB5" s="16" t="str" cm="1">
        <f t="array" ref="AB5:AB7">_xlfn._xlws.SORT(_xlfn._xlws.FILTER($G$5:$G$52, $E$5:$E$52=AB$4))</f>
        <v>MIP88</v>
      </c>
    </row>
    <row r="6" spans="1:29" x14ac:dyDescent="0.25">
      <c r="A6" s="48" t="s">
        <v>47</v>
      </c>
      <c r="B6" s="50" t="s">
        <v>48</v>
      </c>
      <c r="C6" s="49">
        <v>2</v>
      </c>
      <c r="E6" t="s">
        <v>49</v>
      </c>
      <c r="F6" t="s">
        <v>50</v>
      </c>
      <c r="G6" t="s">
        <v>42</v>
      </c>
      <c r="H6" t="s">
        <v>51</v>
      </c>
      <c r="I6" t="s">
        <v>52</v>
      </c>
      <c r="L6" s="11" t="str">
        <v>Rider37</v>
      </c>
      <c r="N6" t="str">
        <v>Rider37</v>
      </c>
      <c r="Q6" t="str">
        <v>Rider37</v>
      </c>
      <c r="R6" t="str">
        <v>Rider37</v>
      </c>
      <c r="T6" t="str">
        <v>Rider37</v>
      </c>
      <c r="U6" t="str">
        <v>Rider38</v>
      </c>
      <c r="V6" t="str">
        <v>SCP88</v>
      </c>
      <c r="Y6" t="str">
        <v>Rider37</v>
      </c>
      <c r="AA6" t="str">
        <v>Rider38</v>
      </c>
      <c r="AB6" s="16" t="str">
        <v>Rider37</v>
      </c>
    </row>
    <row r="7" spans="1:29" x14ac:dyDescent="0.25">
      <c r="A7" s="48" t="s">
        <v>53</v>
      </c>
      <c r="B7" s="50" t="s">
        <v>54</v>
      </c>
      <c r="C7" s="49">
        <v>3</v>
      </c>
      <c r="E7" t="s">
        <v>55</v>
      </c>
      <c r="F7" t="s">
        <v>56</v>
      </c>
      <c r="G7" t="s">
        <v>57</v>
      </c>
      <c r="H7" t="s">
        <v>58</v>
      </c>
      <c r="I7" t="s">
        <v>59</v>
      </c>
      <c r="L7" s="11" t="str">
        <v>Rider38</v>
      </c>
      <c r="N7" t="str">
        <v>Rider38</v>
      </c>
      <c r="Q7" t="str">
        <v>Rider37</v>
      </c>
      <c r="R7" t="str">
        <v>Rider38</v>
      </c>
      <c r="T7" t="str">
        <v>Rider38</v>
      </c>
      <c r="U7" t="str">
        <v>Rider38</v>
      </c>
      <c r="Y7" t="str">
        <v>Rider37</v>
      </c>
      <c r="AA7" t="str">
        <v>Rider45</v>
      </c>
      <c r="AB7" s="16" t="str">
        <v>Rider38</v>
      </c>
    </row>
    <row r="8" spans="1:29" x14ac:dyDescent="0.25">
      <c r="A8" s="48" t="s">
        <v>60</v>
      </c>
      <c r="B8" s="50" t="s">
        <v>206</v>
      </c>
      <c r="C8" s="49">
        <v>4</v>
      </c>
      <c r="E8" t="s">
        <v>41</v>
      </c>
      <c r="F8" t="s">
        <v>62</v>
      </c>
      <c r="G8" t="s">
        <v>57</v>
      </c>
      <c r="H8" t="s">
        <v>63</v>
      </c>
      <c r="I8" t="s">
        <v>64</v>
      </c>
      <c r="L8" s="11" t="str">
        <v>SCP88</v>
      </c>
      <c r="Q8" t="str">
        <v>SCP88</v>
      </c>
      <c r="R8" t="str">
        <v>SCP88</v>
      </c>
      <c r="T8" t="str">
        <v>SCP88</v>
      </c>
      <c r="U8" t="str">
        <v>SCP88</v>
      </c>
      <c r="Y8" t="str">
        <v>Rider38</v>
      </c>
      <c r="AA8" t="str">
        <v>SCP88</v>
      </c>
      <c r="AB8" s="16"/>
    </row>
    <row r="9" spans="1:29" x14ac:dyDescent="0.25">
      <c r="A9" s="48" t="s">
        <v>65</v>
      </c>
      <c r="B9" s="50" t="s">
        <v>207</v>
      </c>
      <c r="C9" s="49">
        <v>5</v>
      </c>
      <c r="E9" t="s">
        <v>67</v>
      </c>
      <c r="F9" t="s">
        <v>68</v>
      </c>
      <c r="G9" t="s">
        <v>57</v>
      </c>
      <c r="H9" t="s">
        <v>69</v>
      </c>
      <c r="I9" t="s">
        <v>70</v>
      </c>
      <c r="L9" s="11" t="str">
        <v>SCP88</v>
      </c>
      <c r="R9" t="str">
        <v>SCP88</v>
      </c>
      <c r="U9" t="str">
        <v>SCP88</v>
      </c>
      <c r="Y9" t="str">
        <v>Rider45</v>
      </c>
      <c r="AB9" s="16"/>
    </row>
    <row r="10" spans="1:29" ht="15.75" thickBot="1" x14ac:dyDescent="0.3">
      <c r="A10" s="49" t="s">
        <v>71</v>
      </c>
      <c r="C10" s="49">
        <v>6</v>
      </c>
      <c r="E10" t="s">
        <v>67</v>
      </c>
      <c r="F10" t="s">
        <v>68</v>
      </c>
      <c r="G10" t="s">
        <v>57</v>
      </c>
      <c r="H10" t="s">
        <v>72</v>
      </c>
      <c r="I10" t="s">
        <v>73</v>
      </c>
      <c r="L10" s="21"/>
      <c r="M10" s="22"/>
      <c r="N10" s="22"/>
      <c r="O10" s="22"/>
      <c r="P10" s="22"/>
      <c r="Q10" s="22"/>
      <c r="R10" s="22"/>
      <c r="S10" s="22"/>
      <c r="T10" s="22"/>
      <c r="U10" s="22"/>
      <c r="V10" s="22"/>
      <c r="W10" s="22"/>
      <c r="X10" s="22"/>
      <c r="Y10" s="22" t="str">
        <v>SCP88</v>
      </c>
      <c r="Z10" s="22"/>
      <c r="AA10" s="22"/>
      <c r="AB10" s="23"/>
    </row>
    <row r="11" spans="1:29" ht="15.75" thickBot="1" x14ac:dyDescent="0.3">
      <c r="A11" s="49" t="s">
        <v>55</v>
      </c>
      <c r="C11" s="49">
        <v>7</v>
      </c>
      <c r="E11" t="s">
        <v>65</v>
      </c>
      <c r="F11" t="s">
        <v>74</v>
      </c>
      <c r="G11" t="s">
        <v>57</v>
      </c>
      <c r="H11" t="s">
        <v>75</v>
      </c>
      <c r="I11" t="s">
        <v>76</v>
      </c>
    </row>
    <row r="12" spans="1:29" x14ac:dyDescent="0.25">
      <c r="A12" s="49" t="s">
        <v>77</v>
      </c>
      <c r="C12" s="49">
        <v>8</v>
      </c>
      <c r="E12" t="s">
        <v>78</v>
      </c>
      <c r="F12" t="s">
        <v>79</v>
      </c>
      <c r="G12" t="s">
        <v>57</v>
      </c>
      <c r="H12" t="s">
        <v>80</v>
      </c>
      <c r="I12" t="s">
        <v>81</v>
      </c>
      <c r="L12" s="41" t="str" cm="1">
        <f t="array" ref="L12:P12">TRANSPOSE(_xlfn._xlws.SORT(_xlfn.UNIQUE(RD_SourceData[Program])))</f>
        <v>MIP88</v>
      </c>
      <c r="M12" s="42" t="str">
        <v>Rider37</v>
      </c>
      <c r="N12" s="42" t="str">
        <v>Rider38</v>
      </c>
      <c r="O12" s="42" t="str">
        <v>Rider45</v>
      </c>
      <c r="P12" s="43" t="str">
        <v>SCP88</v>
      </c>
    </row>
    <row r="13" spans="1:29" x14ac:dyDescent="0.25">
      <c r="A13" s="49" t="s">
        <v>78</v>
      </c>
      <c r="C13" s="49">
        <v>9</v>
      </c>
      <c r="E13" t="s">
        <v>82</v>
      </c>
      <c r="F13" t="s">
        <v>83</v>
      </c>
      <c r="G13" t="s">
        <v>57</v>
      </c>
      <c r="H13" t="s">
        <v>84</v>
      </c>
      <c r="I13" t="s">
        <v>85</v>
      </c>
      <c r="L13" s="11" t="str" cm="1">
        <f t="array" ref="L13:L24">_xlfn._xlws.SORT(_xlfn._xlws.FILTER(Project, Program=L12))</f>
        <v>Area 5 Stabilization</v>
      </c>
      <c r="M13" t="str" cm="1">
        <f t="array" ref="M13:M23">_xlfn._xlws.SORT(_xlfn._xlws.FILTER(Project, Program=M12))</f>
        <v>Airport Paved Access</v>
      </c>
      <c r="N13" t="str" cm="1">
        <f t="array" ref="N13:N24">_xlfn._xlws.SORT(_xlfn._xlws.FILTER(Project, Program=N12))</f>
        <v>Cruise Corridor</v>
      </c>
      <c r="O13" t="str" cm="1">
        <f t="array" ref="O13:O14">_xlfn._xlws.SORT(_xlfn._xlws.FILTER(Project, Program=O12))</f>
        <v>4th Street Crossing</v>
      </c>
      <c r="P13" s="16" t="str" cm="1">
        <f t="array" ref="P13:P23">_xlfn._xlws.SORT(_xlfn._xlws.FILTER(Project, Program=P12))</f>
        <v>Cruise Terminal Walkway Circulation</v>
      </c>
    </row>
    <row r="14" spans="1:29" x14ac:dyDescent="0.25">
      <c r="A14" s="49" t="s">
        <v>67</v>
      </c>
      <c r="C14" s="49">
        <v>10</v>
      </c>
      <c r="E14" t="s">
        <v>86</v>
      </c>
      <c r="F14" t="s">
        <v>87</v>
      </c>
      <c r="G14" t="s">
        <v>57</v>
      </c>
      <c r="H14" t="s">
        <v>88</v>
      </c>
      <c r="I14" t="s">
        <v>89</v>
      </c>
      <c r="L14" s="11" t="str">
        <v>Barbours Cut Terminal Container Wharf Upgrade</v>
      </c>
      <c r="M14" t="str">
        <v>Alabama Street</v>
      </c>
      <c r="N14" t="str">
        <v>FM 1593 Improvements</v>
      </c>
      <c r="O14" t="str">
        <v>McCoy Road and Bayer Road</v>
      </c>
      <c r="P14" s="16" t="str">
        <v>DRAVO 2 Additional Truck Queuing and Utility Enhancements</v>
      </c>
    </row>
    <row r="15" spans="1:29" x14ac:dyDescent="0.25">
      <c r="A15" s="49" t="s">
        <v>82</v>
      </c>
      <c r="C15" s="49">
        <v>11</v>
      </c>
      <c r="E15" t="s">
        <v>53</v>
      </c>
      <c r="F15" t="s">
        <v>90</v>
      </c>
      <c r="G15" t="s">
        <v>57</v>
      </c>
      <c r="H15" t="s">
        <v>91</v>
      </c>
      <c r="I15" t="s">
        <v>92</v>
      </c>
      <c r="L15" s="11" t="str">
        <v>Boat Ramp Access Improvements</v>
      </c>
      <c r="M15" t="str">
        <v>DRAVO 1 Site</v>
      </c>
      <c r="N15" t="str">
        <v>Jacinto port Blvd. Expansion</v>
      </c>
      <c r="P15" s="16" t="str">
        <v>East 5th Street Reconstruction</v>
      </c>
    </row>
    <row r="16" spans="1:29" x14ac:dyDescent="0.25">
      <c r="A16" s="49" t="s">
        <v>93</v>
      </c>
      <c r="C16" s="49">
        <v>12</v>
      </c>
      <c r="E16" t="s">
        <v>43</v>
      </c>
      <c r="F16" t="s">
        <v>44</v>
      </c>
      <c r="G16" t="s">
        <v>57</v>
      </c>
      <c r="H16" t="s">
        <v>94</v>
      </c>
      <c r="I16" t="s">
        <v>95</v>
      </c>
      <c r="L16" s="11" t="str">
        <v>Bulk Cargo Dock No. 3 Rehab  &amp; Expansion</v>
      </c>
      <c r="M16" t="str">
        <v>FM 1593 Improvements</v>
      </c>
      <c r="N16" t="str">
        <v>JFITC Capacity Project, Phase 2</v>
      </c>
      <c r="P16" s="16" t="str">
        <v xml:space="preserve">Gate 4 Access Road Widening </v>
      </c>
    </row>
    <row r="17" spans="1:57" x14ac:dyDescent="0.25">
      <c r="A17" s="49" t="s">
        <v>96</v>
      </c>
      <c r="C17" s="49">
        <v>13</v>
      </c>
      <c r="E17" t="s">
        <v>49</v>
      </c>
      <c r="F17" t="s">
        <v>50</v>
      </c>
      <c r="G17" t="s">
        <v>57</v>
      </c>
      <c r="H17" t="s">
        <v>97</v>
      </c>
      <c r="I17" t="s">
        <v>98</v>
      </c>
      <c r="L17" s="11" t="str">
        <v>Bulk Materials Terminal Facility</v>
      </c>
      <c r="M17" t="str">
        <v>Franklin &amp; Park Truck Queuing</v>
      </c>
      <c r="N17" t="str">
        <v>Rincon Road Expansion</v>
      </c>
      <c r="P17" s="16" t="str">
        <v xml:space="preserve">JFC Improvements at the ADM Exit </v>
      </c>
    </row>
    <row r="18" spans="1:57" x14ac:dyDescent="0.25">
      <c r="A18" s="49" t="s">
        <v>49</v>
      </c>
      <c r="C18" s="49">
        <v>14</v>
      </c>
      <c r="E18" t="s">
        <v>96</v>
      </c>
      <c r="F18" t="s">
        <v>99</v>
      </c>
      <c r="G18" t="s">
        <v>57</v>
      </c>
      <c r="H18" t="s">
        <v>100</v>
      </c>
      <c r="I18" t="s">
        <v>101</v>
      </c>
      <c r="L18" s="11" t="str">
        <v>Bulkhead Repair</v>
      </c>
      <c r="M18" t="str">
        <v>Mechanic Street</v>
      </c>
      <c r="N18" t="str">
        <v>SH 35 Improvements</v>
      </c>
      <c r="P18" s="16" t="str">
        <v>Main Terminal Access Improvement</v>
      </c>
    </row>
    <row r="19" spans="1:57" x14ac:dyDescent="0.25">
      <c r="A19" s="49" t="s">
        <v>102</v>
      </c>
      <c r="C19" s="49">
        <v>15</v>
      </c>
      <c r="E19" t="s">
        <v>78</v>
      </c>
      <c r="F19" t="s">
        <v>79</v>
      </c>
      <c r="G19" t="s">
        <v>103</v>
      </c>
      <c r="H19" t="s">
        <v>104</v>
      </c>
      <c r="I19" t="s">
        <v>105</v>
      </c>
      <c r="L19" s="11" t="str">
        <v xml:space="preserve">Railyard Flyover </v>
      </c>
      <c r="M19" t="str">
        <v>Multimodal Queuing Area</v>
      </c>
      <c r="N19" t="str">
        <v>SH 36 Widening</v>
      </c>
      <c r="P19" s="16" t="str">
        <v>North Access Road and Transloading Road</v>
      </c>
    </row>
    <row r="20" spans="1:57" x14ac:dyDescent="0.25">
      <c r="A20" s="49" t="s">
        <v>43</v>
      </c>
      <c r="C20" s="49">
        <v>16</v>
      </c>
      <c r="E20" t="s">
        <v>60</v>
      </c>
      <c r="F20" t="s">
        <v>106</v>
      </c>
      <c r="G20" t="s">
        <v>103</v>
      </c>
      <c r="H20" t="s">
        <v>107</v>
      </c>
      <c r="I20" t="s">
        <v>108</v>
      </c>
      <c r="L20" s="11" t="str">
        <v>Sheet Piling Replacement</v>
      </c>
      <c r="M20" t="str">
        <v>Old Port Industrial Road 1</v>
      </c>
      <c r="N20" t="str">
        <v>Truck Queuing at Emmett Ave.</v>
      </c>
      <c r="P20" s="16" t="str">
        <v>Old Port Industrial Internal Roadway 2</v>
      </c>
    </row>
    <row r="21" spans="1:57" x14ac:dyDescent="0.25">
      <c r="A21" s="49" t="s">
        <v>86</v>
      </c>
      <c r="C21" s="49">
        <v>17</v>
      </c>
      <c r="E21" t="s">
        <v>71</v>
      </c>
      <c r="F21" t="s">
        <v>109</v>
      </c>
      <c r="G21" t="s">
        <v>103</v>
      </c>
      <c r="H21" t="s">
        <v>110</v>
      </c>
      <c r="I21" t="s">
        <v>111</v>
      </c>
      <c r="L21" s="11" t="str">
        <v>South End Truck Queuing Area</v>
      </c>
      <c r="M21" t="str">
        <v>Port Road Rehabilitation</v>
      </c>
      <c r="N21" t="str">
        <v>Truck Queuing at Port Arthur</v>
      </c>
      <c r="P21" s="16" t="str">
        <v xml:space="preserve">Railyard Flyover </v>
      </c>
    </row>
    <row r="22" spans="1:57" x14ac:dyDescent="0.25">
      <c r="C22" s="49">
        <v>18</v>
      </c>
      <c r="E22" t="s">
        <v>77</v>
      </c>
      <c r="F22" t="s">
        <v>112</v>
      </c>
      <c r="G22" t="s">
        <v>103</v>
      </c>
      <c r="H22" t="s">
        <v>113</v>
      </c>
      <c r="I22" t="s">
        <v>114</v>
      </c>
      <c r="L22" s="11" t="str">
        <v xml:space="preserve">Texas Logistics Center Rail Expansion </v>
      </c>
      <c r="M22" t="str">
        <v>Queuing and Staging Area</v>
      </c>
      <c r="N22" t="str">
        <v>Truck Queuing at Robles Road</v>
      </c>
      <c r="P22" s="16" t="str">
        <v>Roadway Illumination</v>
      </c>
    </row>
    <row r="23" spans="1:57" x14ac:dyDescent="0.25">
      <c r="C23" s="49">
        <v>19</v>
      </c>
      <c r="E23" t="s">
        <v>53</v>
      </c>
      <c r="F23" t="s">
        <v>90</v>
      </c>
      <c r="G23" t="s">
        <v>103</v>
      </c>
      <c r="H23" t="s">
        <v>91</v>
      </c>
      <c r="I23" t="s">
        <v>115</v>
      </c>
      <c r="L23" s="11" t="str">
        <v>Trans Modal Containerized Project Cargo Loading Facility</v>
      </c>
      <c r="M23" t="str">
        <v>Velasco Terminal Access</v>
      </c>
      <c r="N23" t="str">
        <v>Truck Queuing at SH 186, Phase 1</v>
      </c>
      <c r="P23" s="16" t="str">
        <v>Sam Rankin Street Reconstruction</v>
      </c>
    </row>
    <row r="24" spans="1:57" ht="15.75" thickBot="1" x14ac:dyDescent="0.3">
      <c r="C24" s="49">
        <v>20</v>
      </c>
      <c r="E24" t="s">
        <v>71</v>
      </c>
      <c r="F24" t="s">
        <v>109</v>
      </c>
      <c r="G24" t="s">
        <v>103</v>
      </c>
      <c r="H24" t="s">
        <v>116</v>
      </c>
      <c r="I24" t="s">
        <v>117</v>
      </c>
      <c r="L24" s="21" t="str">
        <v>West End Cargo Expansion</v>
      </c>
      <c r="M24" s="22"/>
      <c r="N24" s="22" t="str">
        <v>Truck Queuing at Weaver Road</v>
      </c>
      <c r="O24" s="22"/>
      <c r="P24" s="23"/>
    </row>
    <row r="25" spans="1:57" x14ac:dyDescent="0.25">
      <c r="C25" s="49">
        <v>21</v>
      </c>
      <c r="E25" t="s">
        <v>49</v>
      </c>
      <c r="F25" t="s">
        <v>50</v>
      </c>
      <c r="G25" t="s">
        <v>103</v>
      </c>
      <c r="H25" t="s">
        <v>118</v>
      </c>
      <c r="I25" t="s">
        <v>119</v>
      </c>
    </row>
    <row r="26" spans="1:57" ht="15.75" thickBot="1" x14ac:dyDescent="0.3">
      <c r="C26" s="49">
        <v>22</v>
      </c>
      <c r="E26" t="s">
        <v>49</v>
      </c>
      <c r="F26" t="s">
        <v>50</v>
      </c>
      <c r="G26" t="s">
        <v>103</v>
      </c>
      <c r="H26" t="s">
        <v>120</v>
      </c>
      <c r="I26" t="s">
        <v>121</v>
      </c>
    </row>
    <row r="27" spans="1:57" x14ac:dyDescent="0.25">
      <c r="C27" s="49">
        <v>23</v>
      </c>
      <c r="E27" t="s">
        <v>55</v>
      </c>
      <c r="F27" t="s">
        <v>56</v>
      </c>
      <c r="G27" t="s">
        <v>103</v>
      </c>
      <c r="H27" t="s">
        <v>122</v>
      </c>
      <c r="I27" t="s">
        <v>123</v>
      </c>
      <c r="L27" s="41" t="str" cm="1">
        <f t="array" ref="L27:BE27">TRANSPOSE(_xlfn._xlws.SORT(_xlfn.UNIQUE(RD_SourceData[Project])))</f>
        <v>4th Street Crossing</v>
      </c>
      <c r="M27" s="42" t="str">
        <v>Airport Paved Access</v>
      </c>
      <c r="N27" s="42" t="str">
        <v>Alabama Street</v>
      </c>
      <c r="O27" s="42" t="str">
        <v>Area 5 Stabilization</v>
      </c>
      <c r="P27" s="42" t="str">
        <v>Barbours Cut Terminal Container Wharf Upgrade</v>
      </c>
      <c r="Q27" s="42" t="str">
        <v>Boat Ramp Access Improvements</v>
      </c>
      <c r="R27" s="42" t="str">
        <v>Bulk Cargo Dock No. 3 Rehab  &amp; Expansion</v>
      </c>
      <c r="S27" s="42" t="str">
        <v>Bulk Materials Terminal Facility</v>
      </c>
      <c r="T27" s="42" t="str">
        <v>Bulkhead Repair</v>
      </c>
      <c r="U27" s="42" t="str">
        <v>Cruise Corridor</v>
      </c>
      <c r="V27" s="42" t="str">
        <v>Cruise Terminal Walkway Circulation</v>
      </c>
      <c r="W27" s="42" t="str">
        <v>DRAVO 1 Site</v>
      </c>
      <c r="X27" s="42" t="str">
        <v>DRAVO 2 Additional Truck Queuing and Utility Enhancements</v>
      </c>
      <c r="Y27" s="42" t="str">
        <v>East 5th Street Reconstruction</v>
      </c>
      <c r="Z27" s="42" t="str">
        <v>FM 1593 Improvements</v>
      </c>
      <c r="AA27" s="42" t="str">
        <v>Franklin &amp; Park Truck Queuing</v>
      </c>
      <c r="AB27" s="42" t="str">
        <v xml:space="preserve">Gate 4 Access Road Widening </v>
      </c>
      <c r="AC27" s="42" t="str">
        <v>Jacinto port Blvd. Expansion</v>
      </c>
      <c r="AD27" s="42" t="str">
        <v xml:space="preserve">JFC Improvements at the ADM Exit </v>
      </c>
      <c r="AE27" s="42" t="str">
        <v>JFITC Capacity Project, Phase 2</v>
      </c>
      <c r="AF27" s="42" t="str">
        <v>Main Terminal Access Improvement</v>
      </c>
      <c r="AG27" s="42" t="str">
        <v>McCoy Road and Bayer Road</v>
      </c>
      <c r="AH27" s="42" t="str">
        <v>Mechanic Street</v>
      </c>
      <c r="AI27" s="42" t="str">
        <v>Multimodal Queuing Area</v>
      </c>
      <c r="AJ27" s="42" t="str">
        <v>North Access Road and Transloading Road</v>
      </c>
      <c r="AK27" s="42" t="str">
        <v>Old Port Industrial Internal Roadway 2</v>
      </c>
      <c r="AL27" s="42" t="str">
        <v>Old Port Industrial Road 1</v>
      </c>
      <c r="AM27" s="42" t="str">
        <v>Port Road Rehabilitation</v>
      </c>
      <c r="AN27" s="42" t="str">
        <v>Queuing and Staging Area</v>
      </c>
      <c r="AO27" s="42" t="str">
        <v xml:space="preserve">Railyard Flyover </v>
      </c>
      <c r="AP27" s="42" t="str">
        <v>Rincon Road Expansion</v>
      </c>
      <c r="AQ27" s="42" t="str">
        <v>Roadway Illumination</v>
      </c>
      <c r="AR27" s="42" t="str">
        <v>Sam Rankin Street Reconstruction</v>
      </c>
      <c r="AS27" s="42" t="str">
        <v>SH 35 Improvements</v>
      </c>
      <c r="AT27" s="42" t="str">
        <v>SH 36 Widening</v>
      </c>
      <c r="AU27" s="42" t="str">
        <v>Sheet Piling Replacement</v>
      </c>
      <c r="AV27" s="42" t="str">
        <v>South End Truck Queuing Area</v>
      </c>
      <c r="AW27" s="42" t="str">
        <v xml:space="preserve">Texas Logistics Center Rail Expansion </v>
      </c>
      <c r="AX27" s="42" t="str">
        <v>Trans Modal Containerized Project Cargo Loading Facility</v>
      </c>
      <c r="AY27" s="42" t="str">
        <v>Truck Queuing at Emmett Ave.</v>
      </c>
      <c r="AZ27" s="42" t="str">
        <v>Truck Queuing at Port Arthur</v>
      </c>
      <c r="BA27" s="42" t="str">
        <v>Truck Queuing at Robles Road</v>
      </c>
      <c r="BB27" s="42" t="str">
        <v>Truck Queuing at SH 186, Phase 1</v>
      </c>
      <c r="BC27" s="42" t="str">
        <v>Truck Queuing at Weaver Road</v>
      </c>
      <c r="BD27" s="42" t="str">
        <v>Velasco Terminal Access</v>
      </c>
      <c r="BE27" s="43" t="str">
        <v>West End Cargo Expansion</v>
      </c>
    </row>
    <row r="28" spans="1:57" x14ac:dyDescent="0.25">
      <c r="C28" s="49">
        <v>24</v>
      </c>
      <c r="E28" t="s">
        <v>41</v>
      </c>
      <c r="F28" t="s">
        <v>62</v>
      </c>
      <c r="G28" t="s">
        <v>103</v>
      </c>
      <c r="H28" t="s">
        <v>124</v>
      </c>
      <c r="I28" t="s">
        <v>125</v>
      </c>
      <c r="L28" s="11" t="str" cm="1">
        <f t="array" ref="L28">_xlfn._xlws.SORT(_xlfn._xlws.FILTER(CSJ, Project=L27))</f>
        <v>0920-38-263</v>
      </c>
      <c r="M28" t="str" cm="1">
        <f t="array" ref="M28">_xlfn._xlws.SORT(_xlfn._xlws.FILTER(CSJ, Project=M27))</f>
        <v>0921-27-040</v>
      </c>
      <c r="N28" t="str" cm="1">
        <f t="array" ref="N28">_xlfn._xlws.SORT(_xlfn._xlws.FILTER(CSJ, Project=N27))</f>
        <v>0920-30-095</v>
      </c>
      <c r="O28" t="str" cm="1">
        <f t="array" ref="O28">_xlfn._xlws.SORT(_xlfn._xlws.FILTER(CSJ, Project=O27))</f>
        <v>9400-00-015</v>
      </c>
      <c r="P28" t="str" cm="1">
        <f t="array" ref="P28">_xlfn._xlws.SORT(_xlfn._xlws.FILTER(CSJ, Project=P27))</f>
        <v>9400-00-003</v>
      </c>
      <c r="Q28" t="str" cm="1">
        <f t="array" ref="Q28">_xlfn._xlws.SORT(_xlfn._xlws.FILTER(CSJ, Project=Q27))</f>
        <v>9400-00-018</v>
      </c>
      <c r="R28" t="str" cm="1">
        <f t="array" ref="R28">_xlfn._xlws.SORT(_xlfn._xlws.FILTER(CSJ, Project=R27))</f>
        <v>9400-00-016</v>
      </c>
      <c r="S28" t="str" cm="1">
        <f t="array" ref="S28">_xlfn._xlws.SORT(_xlfn._xlws.FILTER(CSJ, Project=S27))</f>
        <v xml:space="preserve">9400-00-024 </v>
      </c>
      <c r="T28" t="str" cm="1">
        <f t="array" ref="T28">_xlfn._xlws.SORT(_xlfn._xlws.FILTER(CSJ, Project=T27))</f>
        <v>9400-00-017</v>
      </c>
      <c r="U28" t="str" cm="1">
        <f t="array" ref="U28">_xlfn._xlws.SORT(_xlfn._xlws.FILTER(CSJ, Project=U27))</f>
        <v xml:space="preserve">0912-73-217 </v>
      </c>
      <c r="V28" t="str" cm="1">
        <f t="array" ref="V28">_xlfn._xlws.SORT(_xlfn._xlws.FILTER(CSJ, Project=V27))</f>
        <v>9400-00-010</v>
      </c>
      <c r="W28" t="str" cm="1">
        <f t="array" ref="W28">_xlfn._xlws.SORT(_xlfn._xlws.FILTER(CSJ, Project=W27))</f>
        <v>0920-30-094</v>
      </c>
      <c r="X28" t="str" cm="1">
        <f t="array" ref="X28">_xlfn._xlws.SORT(_xlfn._xlws.FILTER(CSJ, Project=X27))</f>
        <v>9400-00-006</v>
      </c>
      <c r="Y28" t="str" cm="1">
        <f t="array" ref="Y28">_xlfn._xlws.SORT(_xlfn._xlws.FILTER(CSJ, Project=Y27))</f>
        <v>9400-00-011</v>
      </c>
      <c r="Z28" t="str" cm="1">
        <f t="array" ref="Z28:Z29">_xlfn._xlws.SORT(_xlfn._xlws.FILTER(CSJ, Project=Z27))</f>
        <v>1090-04-016</v>
      </c>
      <c r="AA28" t="str" cm="1">
        <f t="array" ref="AA28">_xlfn._xlws.SORT(_xlfn._xlws.FILTER(CSJ, Project=AA27))</f>
        <v>0920-38-290</v>
      </c>
      <c r="AB28" t="str" cm="1">
        <f t="array" ref="AB28">_xlfn._xlws.SORT(_xlfn._xlws.FILTER(CSJ, Project=AB27))</f>
        <v>9400-00-012</v>
      </c>
      <c r="AC28" t="str" cm="1">
        <f t="array" ref="AC28">_xlfn._xlws.SORT(_xlfn._xlws.FILTER(CSJ, Project=AC27))</f>
        <v xml:space="preserve">0912-72-611 </v>
      </c>
      <c r="AD28" t="str" cm="1">
        <f t="array" ref="AD28">_xlfn._xlws.SORT(_xlfn._xlws.FILTER(CSJ, Project=AD27))</f>
        <v>9400-00-019</v>
      </c>
      <c r="AE28" t="str" cm="1">
        <f t="array" ref="AE28">_xlfn._xlws.SORT(_xlfn._xlws.FILTER(CSJ, Project=AE27))</f>
        <v>0916-35-229</v>
      </c>
      <c r="AF28" t="str" cm="1">
        <f t="array" ref="AF28">_xlfn._xlws.SORT(_xlfn._xlws.FILTER(CSJ, Project=AF27))</f>
        <v>9400-00-013</v>
      </c>
      <c r="AG28" t="str" cm="1">
        <f t="array" ref="AG28">_xlfn._xlws.SORT(_xlfn._xlws.FILTER(CSJ, Project=AG27))</f>
        <v>0913-27-085</v>
      </c>
      <c r="AH28" t="str" cm="1">
        <f t="array" ref="AH28">_xlfn._xlws.SORT(_xlfn._xlws.FILTER(CSJ, Project=AH27))</f>
        <v>0920-38-289</v>
      </c>
      <c r="AI28" t="str" cm="1">
        <f t="array" ref="AI28">_xlfn._xlws.SORT(_xlfn._xlws.FILTER(CSJ, Project=AI27))</f>
        <v>0920-38-288</v>
      </c>
      <c r="AJ28" t="str" cm="1">
        <f t="array" ref="AJ28">_xlfn._xlws.SORT(_xlfn._xlws.FILTER(CSJ, Project=AJ27))</f>
        <v>9400-00-023</v>
      </c>
      <c r="AK28" t="str" cm="1">
        <f t="array" ref="AK28">_xlfn._xlws.SORT(_xlfn._xlws.FILTER(CSJ, Project=AK27))</f>
        <v>9400-00-009</v>
      </c>
      <c r="AL28" t="str" cm="1">
        <f t="array" ref="AL28">_xlfn._xlws.SORT(_xlfn._xlws.FILTER(CSJ, Project=AL27))</f>
        <v>0912-73-225</v>
      </c>
      <c r="AM28" t="str" cm="1">
        <f t="array" ref="AM28">_xlfn._xlws.SORT(_xlfn._xlws.FILTER(CSJ, Project=AM27))</f>
        <v xml:space="preserve">0921-06-352 </v>
      </c>
      <c r="AN28" t="str" cm="1">
        <f t="array" ref="AN28">_xlfn._xlws.SORT(_xlfn._xlws.FILTER(CSJ, Project=AN27))</f>
        <v>0920-38-291</v>
      </c>
      <c r="AO28" t="str" cm="1">
        <f t="array" ref="AO28:AO29">_xlfn._xlws.SORT(_xlfn._xlws.FILTER(CSJ, Project=AO27))</f>
        <v>9400-00-007</v>
      </c>
      <c r="AP28" t="str" cm="1">
        <f t="array" ref="AP28">_xlfn._xlws.SORT(_xlfn._xlws.FILTER(CSJ, Project=AP27))</f>
        <v>0916-35-228</v>
      </c>
      <c r="AQ28" t="str" cm="1">
        <f t="array" ref="AQ28">_xlfn._xlws.SORT(_xlfn._xlws.FILTER(CSJ, Project=AQ27))</f>
        <v>9400-00-022</v>
      </c>
      <c r="AR28" t="str" cm="1">
        <f t="array" ref="AR28">_xlfn._xlws.SORT(_xlfn._xlws.FILTER(CSJ, Project=AR27))</f>
        <v>9400-00-020</v>
      </c>
      <c r="AS28" t="str" cm="1">
        <f t="array" ref="AS28">_xlfn._xlws.SORT(_xlfn._xlws.FILTER(CSJ, Project=AS27))</f>
        <v>0179-14-010</v>
      </c>
      <c r="AT28" t="str" cm="1">
        <f t="array" ref="AT28">_xlfn._xlws.SORT(_xlfn._xlws.FILTER(CSJ, Project=AT27))</f>
        <v xml:space="preserve">0111-08-100 </v>
      </c>
      <c r="AU28" t="str" cm="1">
        <f t="array" ref="AU28">_xlfn._xlws.SORT(_xlfn._xlws.FILTER(CSJ, Project=AU27))</f>
        <v>9400-00-021</v>
      </c>
      <c r="AV28" t="str" cm="1">
        <f t="array" ref="AV28">_xlfn._xlws.SORT(_xlfn._xlws.FILTER(CSJ, Project=AV27))</f>
        <v>9400-00-004</v>
      </c>
      <c r="AW28" t="str" cm="1">
        <f t="array" ref="AW28">_xlfn._xlws.SORT(_xlfn._xlws.FILTER(CSJ, Project=AW27))</f>
        <v>9400-00-008</v>
      </c>
      <c r="AX28" t="str" cm="1">
        <f t="array" ref="AX28">_xlfn._xlws.SORT(_xlfn._xlws.FILTER(CSJ, Project=AX27))</f>
        <v>9400-00-005</v>
      </c>
      <c r="AY28" t="str" cm="1">
        <f t="array" ref="AY28">_xlfn._xlws.SORT(_xlfn._xlws.FILTER(CSJ, Project=AY27))</f>
        <v xml:space="preserve">0920-38-276 </v>
      </c>
      <c r="AZ28" t="str" cm="1">
        <f t="array" ref="AZ28">_xlfn._xlws.SORT(_xlfn._xlws.FILTER(CSJ, Project=AZ27))</f>
        <v>0920-38-277</v>
      </c>
      <c r="BA28" t="str" cm="1">
        <f t="array" ref="BA28">_xlfn._xlws.SORT(_xlfn._xlws.FILTER(CSJ, Project=BA27))</f>
        <v xml:space="preserve">0921-06-345 </v>
      </c>
      <c r="BB28" t="str" cm="1">
        <f t="array" ref="BB28">_xlfn._xlws.SORT(_xlfn._xlws.FILTER(CSJ, Project=BB27))</f>
        <v xml:space="preserve">0921-27-039 </v>
      </c>
      <c r="BC28" t="str" cm="1">
        <f t="array" ref="BC28">_xlfn._xlws.SORT(_xlfn._xlws.FILTER(CSJ, Project=BC27))</f>
        <v xml:space="preserve">3063-01-012 </v>
      </c>
      <c r="BD28" t="str" cm="1">
        <f t="array" ref="BD28">_xlfn._xlws.SORT(_xlfn._xlws.FILTER(CSJ, Project=BD27))</f>
        <v>0912-31-337</v>
      </c>
      <c r="BE28" s="16" t="str" cm="1">
        <f t="array" ref="BE28">_xlfn._xlws.SORT(_xlfn._xlws.FILTER(CSJ, Project=BE27))</f>
        <v>9400-00-014</v>
      </c>
    </row>
    <row r="29" spans="1:57" ht="15.75" thickBot="1" x14ac:dyDescent="0.3">
      <c r="C29" s="49">
        <v>25</v>
      </c>
      <c r="E29" t="s">
        <v>86</v>
      </c>
      <c r="F29" t="s">
        <v>87</v>
      </c>
      <c r="G29" t="s">
        <v>103</v>
      </c>
      <c r="H29" t="s">
        <v>126</v>
      </c>
      <c r="I29" t="s">
        <v>127</v>
      </c>
      <c r="L29" s="21"/>
      <c r="M29" s="22"/>
      <c r="N29" s="22"/>
      <c r="O29" s="22"/>
      <c r="P29" s="22"/>
      <c r="Q29" s="22"/>
      <c r="R29" s="22"/>
      <c r="S29" s="22"/>
      <c r="T29" s="22"/>
      <c r="U29" s="22"/>
      <c r="V29" s="22"/>
      <c r="W29" s="22"/>
      <c r="X29" s="22"/>
      <c r="Y29" s="22"/>
      <c r="Z29" s="22" t="str">
        <v>1090-04-018</v>
      </c>
      <c r="AA29" s="22"/>
      <c r="AB29" s="22"/>
      <c r="AC29" s="22"/>
      <c r="AD29" s="22"/>
      <c r="AE29" s="22"/>
      <c r="AF29" s="22"/>
      <c r="AG29" s="22"/>
      <c r="AH29" s="22"/>
      <c r="AI29" s="22"/>
      <c r="AJ29" s="22"/>
      <c r="AK29" s="22"/>
      <c r="AL29" s="22"/>
      <c r="AM29" s="22"/>
      <c r="AN29" s="22"/>
      <c r="AO29" s="22" t="str">
        <v>9400-00-027</v>
      </c>
      <c r="AP29" s="22"/>
      <c r="AQ29" s="22"/>
      <c r="AR29" s="22"/>
      <c r="AS29" s="22"/>
      <c r="AT29" s="22"/>
      <c r="AU29" s="22"/>
      <c r="AV29" s="22"/>
      <c r="AW29" s="22"/>
      <c r="AX29" s="22"/>
      <c r="AY29" s="22"/>
      <c r="AZ29" s="22"/>
      <c r="BA29" s="22"/>
      <c r="BB29" s="22"/>
      <c r="BC29" s="22"/>
      <c r="BD29" s="22"/>
      <c r="BE29" s="23"/>
    </row>
    <row r="30" spans="1:57" x14ac:dyDescent="0.25">
      <c r="E30" t="s">
        <v>78</v>
      </c>
      <c r="F30" t="s">
        <v>79</v>
      </c>
      <c r="G30" t="s">
        <v>61</v>
      </c>
      <c r="H30" t="s">
        <v>128</v>
      </c>
      <c r="I30" t="s">
        <v>129</v>
      </c>
    </row>
    <row r="31" spans="1:57" x14ac:dyDescent="0.25">
      <c r="E31" t="s">
        <v>41</v>
      </c>
      <c r="F31" t="s">
        <v>62</v>
      </c>
      <c r="G31" t="s">
        <v>61</v>
      </c>
      <c r="H31" t="s">
        <v>130</v>
      </c>
      <c r="I31" t="s">
        <v>131</v>
      </c>
    </row>
    <row r="32" spans="1:57" x14ac:dyDescent="0.25">
      <c r="E32" t="s">
        <v>41</v>
      </c>
      <c r="F32" t="s">
        <v>62</v>
      </c>
      <c r="G32" t="s">
        <v>61</v>
      </c>
      <c r="H32" t="s">
        <v>132</v>
      </c>
      <c r="I32" t="s">
        <v>133</v>
      </c>
    </row>
    <row r="33" spans="5:9" x14ac:dyDescent="0.25">
      <c r="E33" t="s">
        <v>55</v>
      </c>
      <c r="F33" t="s">
        <v>56</v>
      </c>
      <c r="G33" t="s">
        <v>61</v>
      </c>
      <c r="H33" t="s">
        <v>134</v>
      </c>
      <c r="I33" t="s">
        <v>135</v>
      </c>
    </row>
    <row r="34" spans="5:9" x14ac:dyDescent="0.25">
      <c r="E34" t="s">
        <v>55</v>
      </c>
      <c r="F34" t="s">
        <v>56</v>
      </c>
      <c r="G34" t="s">
        <v>61</v>
      </c>
      <c r="H34" t="s">
        <v>136</v>
      </c>
      <c r="I34" t="s">
        <v>137</v>
      </c>
    </row>
    <row r="35" spans="5:9" x14ac:dyDescent="0.25">
      <c r="E35" t="s">
        <v>67</v>
      </c>
      <c r="F35" t="s">
        <v>68</v>
      </c>
      <c r="G35" t="s">
        <v>61</v>
      </c>
      <c r="H35" t="s">
        <v>138</v>
      </c>
      <c r="I35" t="s">
        <v>139</v>
      </c>
    </row>
    <row r="36" spans="5:9" x14ac:dyDescent="0.25">
      <c r="E36" t="s">
        <v>71</v>
      </c>
      <c r="F36" t="s">
        <v>109</v>
      </c>
      <c r="G36" t="s">
        <v>61</v>
      </c>
      <c r="H36" t="s">
        <v>140</v>
      </c>
      <c r="I36" t="s">
        <v>141</v>
      </c>
    </row>
    <row r="37" spans="5:9" x14ac:dyDescent="0.25">
      <c r="E37" t="s">
        <v>67</v>
      </c>
      <c r="F37" t="s">
        <v>68</v>
      </c>
      <c r="G37" t="s">
        <v>61</v>
      </c>
      <c r="H37" t="s">
        <v>142</v>
      </c>
      <c r="I37" t="s">
        <v>143</v>
      </c>
    </row>
    <row r="38" spans="5:9" x14ac:dyDescent="0.25">
      <c r="E38" t="s">
        <v>82</v>
      </c>
      <c r="F38" t="s">
        <v>83</v>
      </c>
      <c r="G38" t="s">
        <v>61</v>
      </c>
      <c r="H38" t="s">
        <v>144</v>
      </c>
      <c r="I38" t="s">
        <v>145</v>
      </c>
    </row>
    <row r="39" spans="5:9" x14ac:dyDescent="0.25">
      <c r="E39" t="s">
        <v>43</v>
      </c>
      <c r="F39" t="s">
        <v>44</v>
      </c>
      <c r="G39" t="s">
        <v>61</v>
      </c>
      <c r="H39" t="s">
        <v>146</v>
      </c>
      <c r="I39" t="s">
        <v>147</v>
      </c>
    </row>
    <row r="40" spans="5:9" x14ac:dyDescent="0.25">
      <c r="E40" t="s">
        <v>49</v>
      </c>
      <c r="F40" t="s">
        <v>50</v>
      </c>
      <c r="G40" t="s">
        <v>61</v>
      </c>
      <c r="H40" t="s">
        <v>148</v>
      </c>
      <c r="I40" t="s">
        <v>149</v>
      </c>
    </row>
    <row r="41" spans="5:9" x14ac:dyDescent="0.25">
      <c r="E41" t="s">
        <v>43</v>
      </c>
      <c r="F41" t="s">
        <v>44</v>
      </c>
      <c r="G41" t="s">
        <v>66</v>
      </c>
      <c r="H41" t="s">
        <v>150</v>
      </c>
      <c r="I41" t="s">
        <v>151</v>
      </c>
    </row>
    <row r="42" spans="5:9" x14ac:dyDescent="0.25">
      <c r="E42" t="s">
        <v>41</v>
      </c>
      <c r="F42" t="s">
        <v>62</v>
      </c>
      <c r="G42" t="s">
        <v>66</v>
      </c>
      <c r="H42" t="s">
        <v>152</v>
      </c>
      <c r="I42" t="s">
        <v>153</v>
      </c>
    </row>
    <row r="43" spans="5:9" x14ac:dyDescent="0.25">
      <c r="E43" t="s">
        <v>78</v>
      </c>
      <c r="F43" t="s">
        <v>79</v>
      </c>
      <c r="G43" t="s">
        <v>66</v>
      </c>
      <c r="H43" t="s">
        <v>154</v>
      </c>
      <c r="I43" t="s">
        <v>155</v>
      </c>
    </row>
    <row r="44" spans="5:9" x14ac:dyDescent="0.25">
      <c r="E44" t="s">
        <v>55</v>
      </c>
      <c r="F44" t="s">
        <v>56</v>
      </c>
      <c r="G44" t="s">
        <v>66</v>
      </c>
      <c r="H44" t="s">
        <v>156</v>
      </c>
      <c r="I44" t="s">
        <v>157</v>
      </c>
    </row>
    <row r="45" spans="5:9" x14ac:dyDescent="0.25">
      <c r="E45" t="s">
        <v>71</v>
      </c>
      <c r="F45" t="s">
        <v>109</v>
      </c>
      <c r="G45" t="s">
        <v>66</v>
      </c>
      <c r="H45" t="s">
        <v>158</v>
      </c>
      <c r="I45" t="s">
        <v>159</v>
      </c>
    </row>
    <row r="46" spans="5:9" x14ac:dyDescent="0.25">
      <c r="E46" t="s">
        <v>49</v>
      </c>
      <c r="F46" t="s">
        <v>50</v>
      </c>
      <c r="G46" t="s">
        <v>66</v>
      </c>
      <c r="H46" t="s">
        <v>148</v>
      </c>
      <c r="I46" t="s">
        <v>160</v>
      </c>
    </row>
    <row r="47" spans="5:9" x14ac:dyDescent="0.25">
      <c r="E47" t="s">
        <v>102</v>
      </c>
      <c r="F47" t="s">
        <v>161</v>
      </c>
      <c r="G47" t="s">
        <v>66</v>
      </c>
      <c r="H47" t="s">
        <v>162</v>
      </c>
      <c r="I47" t="s">
        <v>163</v>
      </c>
    </row>
    <row r="48" spans="5:9" x14ac:dyDescent="0.25">
      <c r="E48" t="s">
        <v>93</v>
      </c>
      <c r="F48" t="s">
        <v>164</v>
      </c>
      <c r="G48" t="s">
        <v>66</v>
      </c>
      <c r="H48" t="s">
        <v>165</v>
      </c>
      <c r="I48" t="s">
        <v>166</v>
      </c>
    </row>
    <row r="49" spans="5:9" x14ac:dyDescent="0.25">
      <c r="E49" t="s">
        <v>47</v>
      </c>
      <c r="F49" t="s">
        <v>167</v>
      </c>
      <c r="G49" t="s">
        <v>66</v>
      </c>
      <c r="H49" t="s">
        <v>168</v>
      </c>
      <c r="I49" t="s">
        <v>169</v>
      </c>
    </row>
    <row r="50" spans="5:9" x14ac:dyDescent="0.25">
      <c r="E50" t="s">
        <v>86</v>
      </c>
      <c r="F50" t="s">
        <v>87</v>
      </c>
      <c r="G50" t="s">
        <v>66</v>
      </c>
      <c r="H50" t="s">
        <v>170</v>
      </c>
      <c r="I50" t="s">
        <v>171</v>
      </c>
    </row>
    <row r="51" spans="5:9" x14ac:dyDescent="0.25">
      <c r="E51" t="s">
        <v>53</v>
      </c>
      <c r="F51" t="s">
        <v>172</v>
      </c>
      <c r="G51" t="s">
        <v>66</v>
      </c>
      <c r="H51" t="s">
        <v>173</v>
      </c>
      <c r="I51" t="s">
        <v>174</v>
      </c>
    </row>
    <row r="52" spans="5:9" x14ac:dyDescent="0.25">
      <c r="E52" t="s">
        <v>67</v>
      </c>
      <c r="F52" t="s">
        <v>68</v>
      </c>
      <c r="G52" t="s">
        <v>66</v>
      </c>
      <c r="H52" t="s">
        <v>175</v>
      </c>
      <c r="I52" t="s">
        <v>176</v>
      </c>
    </row>
  </sheetData>
  <sortState xmlns:xlrd2="http://schemas.microsoft.com/office/spreadsheetml/2017/richdata2" ref="A6:A21">
    <sortCondition ref="A5:A21"/>
  </sortState>
  <hyperlinks>
    <hyperlink ref="E2" r:id="rId1" xr:uid="{4CDD1275-2E9B-4D64-A101-32E6BEC44C55}"/>
    <hyperlink ref="F2" r:id="rId2" xr:uid="{179CC9DC-AB23-453A-8AE2-183536806B36}"/>
  </hyperlinks>
  <pageMargins left="0.7" right="0.7" top="0.75" bottom="0.75" header="0.3" footer="0.3"/>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948D-5854-427E-B531-5CF3B62D1DF0}">
  <sheetPr>
    <tabColor theme="9"/>
  </sheetPr>
  <dimension ref="A1:D9"/>
  <sheetViews>
    <sheetView workbookViewId="0">
      <selection activeCell="C7" sqref="C7"/>
    </sheetView>
  </sheetViews>
  <sheetFormatPr defaultColWidth="8.85546875" defaultRowHeight="15" x14ac:dyDescent="0.25"/>
  <cols>
    <col min="1" max="1" width="15.5703125" style="31" customWidth="1"/>
    <col min="2" max="2" width="68" style="32" customWidth="1"/>
    <col min="3" max="3" width="67.5703125" style="32" bestFit="1" customWidth="1"/>
    <col min="4" max="4" width="12.140625" style="31" bestFit="1" customWidth="1"/>
    <col min="5" max="16384" width="8.85546875" style="32"/>
  </cols>
  <sheetData>
    <row r="1" spans="1:4" x14ac:dyDescent="0.25">
      <c r="A1" s="51" t="s">
        <v>0</v>
      </c>
      <c r="B1" s="52" t="s">
        <v>177</v>
      </c>
      <c r="C1" s="52" t="s">
        <v>178</v>
      </c>
      <c r="D1" s="51" t="s">
        <v>179</v>
      </c>
    </row>
    <row r="2" spans="1:4" ht="30" x14ac:dyDescent="0.25">
      <c r="A2" s="51">
        <v>45414</v>
      </c>
      <c r="B2" s="52" t="s">
        <v>180</v>
      </c>
      <c r="C2" s="52" t="s">
        <v>181</v>
      </c>
      <c r="D2" s="51" t="s">
        <v>182</v>
      </c>
    </row>
    <row r="3" spans="1:4" ht="75" x14ac:dyDescent="0.25">
      <c r="A3" s="51">
        <v>45474</v>
      </c>
      <c r="B3" s="52" t="s">
        <v>183</v>
      </c>
      <c r="C3" s="52" t="s">
        <v>184</v>
      </c>
      <c r="D3" s="51" t="s">
        <v>185</v>
      </c>
    </row>
    <row r="4" spans="1:4" ht="75" x14ac:dyDescent="0.25">
      <c r="A4" s="51">
        <v>45475</v>
      </c>
      <c r="B4" s="52" t="s">
        <v>186</v>
      </c>
      <c r="C4" s="52" t="s">
        <v>187</v>
      </c>
      <c r="D4" s="51" t="s">
        <v>185</v>
      </c>
    </row>
    <row r="5" spans="1:4" ht="68.099999999999994" customHeight="1" x14ac:dyDescent="0.25">
      <c r="A5" s="51">
        <v>45664</v>
      </c>
      <c r="B5" s="52" t="s">
        <v>210</v>
      </c>
      <c r="C5" s="52" t="s">
        <v>208</v>
      </c>
      <c r="D5" s="51" t="s">
        <v>209</v>
      </c>
    </row>
    <row r="6" spans="1:4" ht="60" x14ac:dyDescent="0.25">
      <c r="A6" s="51">
        <v>45670</v>
      </c>
      <c r="B6" s="52" t="s">
        <v>218</v>
      </c>
      <c r="C6" s="52" t="s">
        <v>208</v>
      </c>
      <c r="D6" s="51" t="s">
        <v>219</v>
      </c>
    </row>
    <row r="7" spans="1:4" ht="135" x14ac:dyDescent="0.25">
      <c r="A7" s="51">
        <v>45672</v>
      </c>
      <c r="B7" s="52" t="s">
        <v>220</v>
      </c>
      <c r="C7" s="52" t="s">
        <v>221</v>
      </c>
      <c r="D7" s="51" t="s">
        <v>185</v>
      </c>
    </row>
    <row r="8" spans="1:4" x14ac:dyDescent="0.25">
      <c r="A8" s="51">
        <v>45709</v>
      </c>
      <c r="B8" s="52" t="s">
        <v>223</v>
      </c>
      <c r="C8" s="52" t="s">
        <v>224</v>
      </c>
      <c r="D8" s="51" t="s">
        <v>225</v>
      </c>
    </row>
    <row r="9" spans="1:4" x14ac:dyDescent="0.25">
      <c r="A9" s="52" t="s">
        <v>31</v>
      </c>
      <c r="B9" s="52"/>
      <c r="C9" s="52"/>
      <c r="D9" s="52">
        <f>SUBTOTAL(103,Table24[Initiated by])</f>
        <v>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0a56c7-62f1-41b9-a35c-b7370fc2aa04">
      <Terms xmlns="http://schemas.microsoft.com/office/infopath/2007/PartnerControls"/>
    </lcf76f155ced4ddcb4097134ff3c332f>
    <TaxCatchAll xmlns="a5c75a2a-484c-4981-80ad-ff6d75db279b" xsi:nil="true"/>
    <Date xmlns="ce0a56c7-62f1-41b9-a35c-b7370fc2aa04">2025-02-21T06:00:00+00:00</Date>
    <TypeofDocument xmlns="ce0a56c7-62f1-41b9-a35c-b7370fc2aa04">Template_LG</TypeofDocum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4646F8D332E24EBB8EC441DB448AB1" ma:contentTypeVersion="20" ma:contentTypeDescription="Create a new document." ma:contentTypeScope="" ma:versionID="902efac3b38ef5049ae88787eef17061">
  <xsd:schema xmlns:xsd="http://www.w3.org/2001/XMLSchema" xmlns:xs="http://www.w3.org/2001/XMLSchema" xmlns:p="http://schemas.microsoft.com/office/2006/metadata/properties" xmlns:ns2="ce0a56c7-62f1-41b9-a35c-b7370fc2aa04" xmlns:ns3="a5c75a2a-484c-4981-80ad-ff6d75db279b" targetNamespace="http://schemas.microsoft.com/office/2006/metadata/properties" ma:root="true" ma:fieldsID="1f54bd277ded319b275554736e777491" ns2:_="" ns3:_="">
    <xsd:import namespace="ce0a56c7-62f1-41b9-a35c-b7370fc2aa04"/>
    <xsd:import namespace="a5c75a2a-484c-4981-80ad-ff6d75db27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ServiceLocation" minOccurs="0"/>
                <xsd:element ref="ns2:MediaLengthInSeconds" minOccurs="0"/>
                <xsd:element ref="ns2:Date" minOccurs="0"/>
                <xsd:element ref="ns2:Typeof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a56c7-62f1-41b9-a35c-b7370fc2aa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00b2c1-7ce8-4bfa-b3ce-153ab71b1a0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 ma:index="23" nillable="true" ma:displayName="Date" ma:format="DateOnly" ma:internalName="Date">
      <xsd:simpleType>
        <xsd:restriction base="dms:DateTime"/>
      </xsd:simpleType>
    </xsd:element>
    <xsd:element name="TypeofDocument" ma:index="24" nillable="true" ma:displayName="Type of Document" ma:description="What type of document is this and who is the intended audience?" ma:format="Dropdown" ma:internalName="TypeofDocument">
      <xsd:simpleType>
        <xsd:restriction base="dms:Choice">
          <xsd:enumeration value="Template_MRD"/>
          <xsd:enumeration value="Template_LG"/>
          <xsd:enumeration value="Guidance_All"/>
          <xsd:enumeration value="Guidance_MRD"/>
          <xsd:enumeration value="Native File"/>
        </xsd:restriction>
      </xsd:simpleType>
    </xsd:element>
  </xsd:schema>
  <xsd:schema xmlns:xsd="http://www.w3.org/2001/XMLSchema" xmlns:xs="http://www.w3.org/2001/XMLSchema" xmlns:dms="http://schemas.microsoft.com/office/2006/documentManagement/types" xmlns:pc="http://schemas.microsoft.com/office/infopath/2007/PartnerControls" targetNamespace="a5c75a2a-484c-4981-80ad-ff6d75db27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687bb3-7808-471c-8c25-b631cf8de023}" ma:internalName="TaxCatchAll" ma:showField="CatchAllData" ma:web="a5c75a2a-484c-4981-80ad-ff6d75db2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D9766E-04CB-4FBD-8F32-7EEA1FCB9845}">
  <ds:schemaRefs>
    <ds:schemaRef ds:uri="http://www.w3.org/XML/1998/namespace"/>
    <ds:schemaRef ds:uri="http://schemas.microsoft.com/office/infopath/2007/PartnerControls"/>
    <ds:schemaRef ds:uri="http://purl.org/dc/terms/"/>
    <ds:schemaRef ds:uri="ce0a56c7-62f1-41b9-a35c-b7370fc2aa04"/>
    <ds:schemaRef ds:uri="http://schemas.microsoft.com/office/2006/metadata/properties"/>
    <ds:schemaRef ds:uri="http://schemas.microsoft.com/office/2006/documentManagement/types"/>
    <ds:schemaRef ds:uri="a5c75a2a-484c-4981-80ad-ff6d75db279b"/>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7B81629-0468-4601-AE19-6BEA873C2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a56c7-62f1-41b9-a35c-b7370fc2aa04"/>
    <ds:schemaRef ds:uri="a5c75a2a-484c-4981-80ad-ff6d75db2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62F245-8FD6-4D4B-B2BE-B819AFD62A23}">
  <ds:schemaRefs>
    <ds:schemaRef ds:uri="http://schemas.microsoft.com/DataMashup"/>
  </ds:schemaRefs>
</ds:datastoreItem>
</file>

<file path=customXml/itemProps4.xml><?xml version="1.0" encoding="utf-8"?>
<ds:datastoreItem xmlns:ds="http://schemas.openxmlformats.org/officeDocument/2006/customXml" ds:itemID="{1B903865-9CB5-475F-B282-CE45176D42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Reimbursement Tracker</vt:lpstr>
      <vt:lpstr>Reimbursement Summary</vt:lpstr>
      <vt:lpstr>Project Data</vt:lpstr>
      <vt:lpstr>Template updates</vt:lpstr>
      <vt:lpstr>CSJ</vt:lpstr>
      <vt:lpstr>LG</vt:lpstr>
      <vt:lpstr>LGShort</vt:lpstr>
      <vt:lpstr>'Reimbursement Summary'!Print_Area</vt:lpstr>
      <vt:lpstr>Program</vt:lpstr>
      <vt:lpstr>Project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TEMPLATE_MRD Reimbursement Request</dc:title>
  <dc:subject/>
  <dc:creator>Kris Knoll</dc:creator>
  <cp:keywords/>
  <dc:description/>
  <cp:lastModifiedBy>Emily Schmidbauer</cp:lastModifiedBy>
  <cp:revision/>
  <cp:lastPrinted>2025-01-13T19:14:54Z</cp:lastPrinted>
  <dcterms:created xsi:type="dcterms:W3CDTF">2023-02-27T21:54:14Z</dcterms:created>
  <dcterms:modified xsi:type="dcterms:W3CDTF">2025-02-21T19:25:28Z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0x010100214646F8D332E24EBB8EC441DB448AB1</vt:lpwstr>
  </property>
  <property fmtid="{D5CDD505-2E9C-101B-9397-08002B2CF9AE}" pid="3" name="MediaServiceImageTags">
    <vt:lpwstr/>
  </property>
</Properties>
</file>